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:\SOUTĚŽE JEN\Ostatní\Pavlína\125_25 Výběr mincí\3. ke zveřejnění\"/>
    </mc:Choice>
  </mc:AlternateContent>
  <xr:revisionPtr revIDLastSave="0" documentId="13_ncr:1_{C8252C1B-B37C-4D6E-B47D-FA5D98A9413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OR_PHA - Výběr a zpracová..." sheetId="2" r:id="rId2"/>
  </sheets>
  <definedNames>
    <definedName name="_xlnm._FilterDatabase" localSheetId="1" hidden="1">'OR_PHA - Výběr a zpracová...'!$C$115:$K$175</definedName>
    <definedName name="_xlnm.Print_Titles" localSheetId="1">'OR_PHA - Výběr a zpracová...'!$115:$115</definedName>
    <definedName name="_xlnm.Print_Titles" localSheetId="0">'Rekapitulace stavby'!$92:$92</definedName>
    <definedName name="_xlnm.Print_Area" localSheetId="1">'OR_PHA - Výběr a zpracová...'!$C$4:$J$76,'OR_PHA - Výběr a zpracová...'!$C$82:$J$99,'OR_PHA - Výběr a zpracová...'!$C$105:$K$175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74" i="2"/>
  <c r="BH174" i="2"/>
  <c r="BG174" i="2"/>
  <c r="BF174" i="2"/>
  <c r="F32" i="2" s="1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F34" i="2" s="1"/>
  <c r="BG170" i="2"/>
  <c r="BF170" i="2"/>
  <c r="T170" i="2"/>
  <c r="R170" i="2"/>
  <c r="P170" i="2"/>
  <c r="BI167" i="2"/>
  <c r="BH167" i="2"/>
  <c r="BG167" i="2"/>
  <c r="BF167" i="2"/>
  <c r="T167" i="2"/>
  <c r="T166" i="2"/>
  <c r="R167" i="2"/>
  <c r="R166" i="2" s="1"/>
  <c r="P167" i="2"/>
  <c r="P166" i="2" s="1"/>
  <c r="BI133" i="2"/>
  <c r="F35" i="2" s="1"/>
  <c r="BH133" i="2"/>
  <c r="BG133" i="2"/>
  <c r="BF133" i="2"/>
  <c r="T133" i="2"/>
  <c r="T132" i="2" s="1"/>
  <c r="R133" i="2"/>
  <c r="R132" i="2"/>
  <c r="P133" i="2"/>
  <c r="P132" i="2" s="1"/>
  <c r="BI118" i="2"/>
  <c r="BH118" i="2"/>
  <c r="BG118" i="2"/>
  <c r="BF118" i="2"/>
  <c r="T118" i="2"/>
  <c r="T117" i="2"/>
  <c r="R118" i="2"/>
  <c r="R117" i="2" s="1"/>
  <c r="P118" i="2"/>
  <c r="P117" i="2"/>
  <c r="F112" i="2"/>
  <c r="F110" i="2"/>
  <c r="E108" i="2"/>
  <c r="F89" i="2"/>
  <c r="F87" i="2"/>
  <c r="E85" i="2"/>
  <c r="J19" i="2"/>
  <c r="E19" i="2"/>
  <c r="J112" i="2" s="1"/>
  <c r="J18" i="2"/>
  <c r="J16" i="2"/>
  <c r="E16" i="2"/>
  <c r="F113" i="2" s="1"/>
  <c r="J15" i="2"/>
  <c r="J10" i="2"/>
  <c r="J110" i="2" s="1"/>
  <c r="L90" i="1"/>
  <c r="AM90" i="1"/>
  <c r="AM89" i="1"/>
  <c r="L89" i="1"/>
  <c r="AM87" i="1"/>
  <c r="L87" i="1"/>
  <c r="L85" i="1"/>
  <c r="L84" i="1"/>
  <c r="BK170" i="2"/>
  <c r="BK133" i="2"/>
  <c r="BK167" i="2"/>
  <c r="AS94" i="1"/>
  <c r="J167" i="2"/>
  <c r="BK172" i="2"/>
  <c r="J32" i="2"/>
  <c r="BK118" i="2"/>
  <c r="J174" i="2"/>
  <c r="J118" i="2"/>
  <c r="J170" i="2"/>
  <c r="BK174" i="2"/>
  <c r="F33" i="2"/>
  <c r="J133" i="2"/>
  <c r="J172" i="2"/>
  <c r="BK169" i="2" l="1"/>
  <c r="J169" i="2"/>
  <c r="J98" i="2" s="1"/>
  <c r="P169" i="2"/>
  <c r="P116" i="2" s="1"/>
  <c r="AU95" i="1" s="1"/>
  <c r="AU94" i="1" s="1"/>
  <c r="R169" i="2"/>
  <c r="R116" i="2"/>
  <c r="T169" i="2"/>
  <c r="T116" i="2"/>
  <c r="BK117" i="2"/>
  <c r="J117" i="2" s="1"/>
  <c r="J95" i="2" s="1"/>
  <c r="BK132" i="2"/>
  <c r="J132" i="2" s="1"/>
  <c r="J96" i="2" s="1"/>
  <c r="BK166" i="2"/>
  <c r="J166" i="2"/>
  <c r="J97" i="2"/>
  <c r="BE133" i="2"/>
  <c r="BE167" i="2"/>
  <c r="BC95" i="1"/>
  <c r="BC94" i="1" s="1"/>
  <c r="W32" i="1" s="1"/>
  <c r="J87" i="2"/>
  <c r="J89" i="2"/>
  <c r="F90" i="2"/>
  <c r="BE170" i="2"/>
  <c r="BE172" i="2"/>
  <c r="BB95" i="1"/>
  <c r="BB94" i="1" s="1"/>
  <c r="W31" i="1" s="1"/>
  <c r="BA95" i="1"/>
  <c r="BA94" i="1" s="1"/>
  <c r="W30" i="1" s="1"/>
  <c r="BE118" i="2"/>
  <c r="BE174" i="2"/>
  <c r="AW95" i="1"/>
  <c r="BD95" i="1"/>
  <c r="BD94" i="1" s="1"/>
  <c r="W33" i="1" s="1"/>
  <c r="BK116" i="2" l="1"/>
  <c r="J116" i="2"/>
  <c r="J94" i="2" s="1"/>
  <c r="AX94" i="1"/>
  <c r="AW94" i="1"/>
  <c r="AK30" i="1"/>
  <c r="AY94" i="1"/>
  <c r="F31" i="2"/>
  <c r="AZ95" i="1" s="1"/>
  <c r="AZ94" i="1" s="1"/>
  <c r="W29" i="1" s="1"/>
  <c r="J31" i="2"/>
  <c r="AV95" i="1" s="1"/>
  <c r="AT95" i="1" s="1"/>
  <c r="J28" i="2" l="1"/>
  <c r="AG95" i="1"/>
  <c r="AG94" i="1" s="1"/>
  <c r="AK26" i="1" s="1"/>
  <c r="AV94" i="1"/>
  <c r="AK29" i="1" s="1"/>
  <c r="AK35" i="1" l="1"/>
  <c r="J37" i="2"/>
  <c r="AN95" i="1"/>
  <c r="AT94" i="1"/>
  <c r="AN94" i="1" l="1"/>
</calcChain>
</file>

<file path=xl/sharedStrings.xml><?xml version="1.0" encoding="utf-8"?>
<sst xmlns="http://schemas.openxmlformats.org/spreadsheetml/2006/main" count="771" uniqueCount="196">
  <si>
    <t>Export Komplet</t>
  </si>
  <si>
    <t/>
  </si>
  <si>
    <t>2.0</t>
  </si>
  <si>
    <t>ZAMOK</t>
  </si>
  <si>
    <t>False</t>
  </si>
  <si>
    <t>{878d8136-ae41-40c3-b2c0-00afd17f2b22}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</si>
  <si>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</si>
  <si>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</si>
  <si>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</si>
  <si>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</si>
  <si>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</si>
  <si>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</si>
  <si>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</si>
  <si>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</si>
  <si>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</si>
  <si>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</si>
  <si>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</si>
  <si>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Výběr a zpracování tržeb z pokladen turniketů a mincovníků veřejných WC v obvodu OŘ PHA 2025 - 2026</t>
  </si>
  <si>
    <t>KSO:</t>
  </si>
  <si>
    <t>CC-CZ:</t>
  </si>
  <si>
    <t>Místo:</t>
  </si>
  <si>
    <t>Obvod OŘ Praha</t>
  </si>
  <si>
    <t>Datum:</t>
  </si>
  <si>
    <t>18. 9. 2025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</si>
  <si>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</si>
  <si>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</si>
  <si>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</si>
  <si>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</si>
  <si>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</si>
  <si>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</si>
  <si>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</si>
  <si>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</si>
  <si>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</si>
  <si>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</si>
  <si>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</si>
  <si>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</si>
  <si>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</si>
  <si>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</si>
  <si>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</si>
  <si>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</si>
  <si>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</si>
  <si>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</si>
  <si>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</si>
  <si>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</si>
  <si>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</si>
  <si>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</si>
  <si>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</si>
  <si>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</si>
  <si>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</si>
  <si>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</si>
  <si>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</si>
  <si>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</si>
  <si>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</si>
  <si>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</si>
  <si>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</si>
  <si>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</si>
  <si>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</si>
  <si>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</si>
  <si>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</si>
  <si>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</si>
  <si>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</si>
  <si>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</si>
  <si>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</si>
  <si>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</si>
  <si>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</si>
  <si>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</si>
  <si>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</si>
  <si>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</si>
  <si>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</si>
  <si>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</si>
  <si>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</si>
  <si>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</si>
  <si>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</si>
  <si>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</si>
  <si>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</si>
  <si>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</si>
  <si>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</si>
  <si>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</si>
  <si>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</si>
  <si>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</si>
  <si>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</si>
  <si>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</si>
  <si>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</si>
  <si>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</si>
  <si>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</si>
  <si>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</si>
  <si>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</si>
  <si>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</si>
  <si>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</si>
  <si>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K1 - Pokladna turniketu včetně doplnění spotřebního materiálu</t>
  </si>
  <si>
    <t>K2 - Pokladna micovníku</t>
  </si>
  <si>
    <t>K7 - Havarijní výjezd, asistence při opravě</t>
  </si>
  <si>
    <t>01 - Spotřební materiál - turnikety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</si>
  <si>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</si>
  <si>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</si>
  <si>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</si>
  <si>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</si>
  <si>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</si>
  <si>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</si>
  <si>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</si>
  <si>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</si>
  <si>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</si>
  <si>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</si>
  <si>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</si>
  <si>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K1</t>
  </si>
  <si>
    <t>Pokladna turniketu včetně doplnění spotřebního materiálu</t>
  </si>
  <si>
    <t>ROZPOCET</t>
  </si>
  <si>
    <t>K</t>
  </si>
  <si>
    <t>K1.1</t>
  </si>
  <si>
    <t>Výběr a zpracování tržby pokladny turniketu včetně doplnění spotřebního materiálu a běžné údržby v obvodu OŘ Praha</t>
  </si>
  <si>
    <t>kus</t>
  </si>
  <si>
    <t>4</t>
  </si>
  <si>
    <t>-96667080</t>
  </si>
  <si>
    <t>P</t>
  </si>
  <si>
    <t>Poznámka k položce:_x000D_
Jedná se zejména o výběr finanční hotovosti z pokladny turniketu (CZK a EUR), naložení do přepravního vozidla, zabezpečený převoz na určené místo pro přepočet, rozdělení dle hodnoty mincí a bankovek, odeslání přepočtených částek na CZK a EUR účty objednatele, dopravu na místo, zajištění odstranění běžných závad v rámci výběru (např. ucpání mincemi či jiným předmětem, tiskárny, restart aj.), otírání čidel a zásobníků mincí, doplnění spotřebního materiálu (termopapír do tiskáren).</t>
  </si>
  <si>
    <t>VV</t>
  </si>
  <si>
    <t>2*3*53"Kolín - 2xpokladna, 3x týdně 1rok"</t>
  </si>
  <si>
    <t>1*2*10"Kladno - 1x pokladna, 2x týdně, po dokončení stavby po dobu platnosti smlouvy"</t>
  </si>
  <si>
    <t>1*3*53"Beroun - 1xpokladna, 3x týdně 1rok"</t>
  </si>
  <si>
    <t>1*3*53"Praha Vysočany - 1xpokladna, 3x týdně 1rok"</t>
  </si>
  <si>
    <t>6*5*53"Praha hl.n. - 6xpokladna, 5x týdně 1rok"</t>
  </si>
  <si>
    <t>2*3*53"Praha Holešovice - 2xpokladna, 3x týdně 1rok"</t>
  </si>
  <si>
    <t>2*2*53"Kralupy nad Vltavou - 2xpokladna, 2x týdně 1rok"</t>
  </si>
  <si>
    <t>1*3*53"Praha Bubny - 1xpokladna, 3x týdně 1rok"</t>
  </si>
  <si>
    <t>2*2*53" Praha Libeň - 2xpokladna, 2x týdně 1rok"</t>
  </si>
  <si>
    <t>1*3*53"Praha Radotín - 1x pokladna, 3x týdně 1rok"</t>
  </si>
  <si>
    <t>100"rezerva pro nové případy, mimořádné výběry"</t>
  </si>
  <si>
    <t>Součet</t>
  </si>
  <si>
    <t>K2</t>
  </si>
  <si>
    <t>Pokladna micovníku</t>
  </si>
  <si>
    <t>K2.1</t>
  </si>
  <si>
    <t>Výběr a zpracování tržby pokladny mincovníku včetně běžné údržby v obvodu OŘ Praha</t>
  </si>
  <si>
    <t>1086303333</t>
  </si>
  <si>
    <t>Poznámka k položce:_x000D_
Jedná se zejména o výběr finanční hotovosti z pokladny mincovníku (CZK a EUR), naložení do přepravního vozidla, zabezpečený převoz na určené místo pro přepočet, rozdělení dle hodnoty mincí, odeslání přepočtených částek na CZK a EUR účty objednatele, dopravu na místo, zajištění odstranění běžných závad v rámci výběru (např. ucpání mincemi či jiným předmětem, restart aj.), otírání čidel a zásobníků mincí</t>
  </si>
  <si>
    <t>1*2*53"Čáslav 1x pokladna, 2x týdně, 1rok"</t>
  </si>
  <si>
    <t>2*2*12"Čelákovice 2xpokladna, 2x měsíčně, 1rok"</t>
  </si>
  <si>
    <t>1*2*12"Čerčany 1xpokladna, 2x měsíčně, 1rok"</t>
  </si>
  <si>
    <t>2*1*53"Karlštejn 2xpokladna, 1x týdně, 1rok"</t>
  </si>
  <si>
    <t>2*2*53"Kladno-město 2xpokladna, 2x týdně, 1rok"</t>
  </si>
  <si>
    <t>2*2*10"Kladno 2xpokladna, 2x týdně po dokončení stavby-bezbariérové WC"</t>
  </si>
  <si>
    <t>1*2*12"Křivoklát 1xpokladna, 2x měsíčně, 1rok"</t>
  </si>
  <si>
    <t>2*2*12"Kutná Hora 2xpokladna, 2x měsíčně, 1rok"</t>
  </si>
  <si>
    <t>1*1*53"Lužná u Rakovníka 1xpokladna, 1x týdně, 1rok"</t>
  </si>
  <si>
    <t>2*2*12"Milovice 2xpokladna, 2x měsíčně, 1rok"</t>
  </si>
  <si>
    <t>1*2*12"Mnichovo Hradiště 1xpokladna, 2x měsíčně, 1rok"</t>
  </si>
  <si>
    <t>1*3*53"Mstětice 1xpokladna, 3x týdně, 1rok"</t>
  </si>
  <si>
    <t>1*2*12"Olbramovice 1xpokladna, 2x měsíčně, 1rok"</t>
  </si>
  <si>
    <t>1*2*53"Poděbrady 1xpokladna, 2x týdně, 1rok"</t>
  </si>
  <si>
    <t>2*2*12"Praha Čakovice 2xpokladna, 2x měsíčně, 1rok"</t>
  </si>
  <si>
    <t>1*1*53"Praha Dejvice 1xpokladna, 1x týdně, 1rok"</t>
  </si>
  <si>
    <t>2*2*12"Praha Horní Počernice, 2x pokladna, 2x měsíčně, 1 rok"</t>
  </si>
  <si>
    <t>2*2*12"Praha Klánovice 2xpokladna, 2x měsíčně, 1rok"</t>
  </si>
  <si>
    <t>2*3*12"Praha Uhříněves 2xpokladna, 3x měsíčně, 1rok"</t>
  </si>
  <si>
    <t>2*1*53"Praha Vršovice 2xpokladna, 1x týdně, 1rok"</t>
  </si>
  <si>
    <t>1*2*12"Roztoky u Prahy 1xpokladna, 2x měsíčně, 1rok"</t>
  </si>
  <si>
    <t>3*3*12"Sázava 3xpokladna, 3x měsíčně, 1rok"</t>
  </si>
  <si>
    <t>1*2*12"Sedlčany 1xpokladna, 2x měsíčně, 1rok"</t>
  </si>
  <si>
    <t>2*2*12"Senohraby 2x pokladna, 2x měsíčně, 1 rok"</t>
  </si>
  <si>
    <t>2*2*12"Slaný 2xpokladna, 3x měsíčně, 1rok"</t>
  </si>
  <si>
    <t>2*2*12"Strančice 2xpokladna, 2x měsíčně, 1rok"</t>
  </si>
  <si>
    <t>2*2*12"Vrané nad Vltavou 2xpokladna, 2x měsíčně, 1rok"</t>
  </si>
  <si>
    <t>2*2*12"Zdice 2xpokladna, 2x měsíčně, 1rok"</t>
  </si>
  <si>
    <t>1*2*12"Zruč nad Sázavou 1xpokladna, 2x měsíčně, 1rok"</t>
  </si>
  <si>
    <t>50"rezerva nové případy, mimořádný výběr"</t>
  </si>
  <si>
    <t>K7</t>
  </si>
  <si>
    <t>Havarijní výjezd, asistence při opravě</t>
  </si>
  <si>
    <t>3</t>
  </si>
  <si>
    <t>K7.2</t>
  </si>
  <si>
    <t>Havarijní výjezd a odstranění běžné závady turniketů či mincovníků, asistence při opravě do 2h od nahlášení v obvodu OŘ Praha</t>
  </si>
  <si>
    <t>případ</t>
  </si>
  <si>
    <t>688882838</t>
  </si>
  <si>
    <t>Poznámka k položce:_x000D_
Jedná se o havarijní výjezd a odstranění náhlé závady turniketů či mincovníků v žst. (např. ucpání mincemi či jiným předmětem, otevření pokladny a vyčíslení škody v případě vandalismu/krádeže, restartování, zaseknutí papíru tiskárny aj.), případně asistence při opravě.</t>
  </si>
  <si>
    <t>01</t>
  </si>
  <si>
    <t>Spotřební materiál - turnikety</t>
  </si>
  <si>
    <t>M</t>
  </si>
  <si>
    <t>22090050R11</t>
  </si>
  <si>
    <t>Kotouč termopapíru pro použití v GPE4M, TCE 60/P80/17, 74 g/m2, průměr 80mm</t>
  </si>
  <si>
    <t>8</t>
  </si>
  <si>
    <t>-127250150</t>
  </si>
  <si>
    <t>Poznámka k položce:_x000D_
žst. Kolín</t>
  </si>
  <si>
    <t>5</t>
  </si>
  <si>
    <t>22090050R12</t>
  </si>
  <si>
    <t>Kotouč termopapíru pro použití v GPE4M, TCE 60/P120/17, 74 g/m2, průměr 120mm</t>
  </si>
  <si>
    <t>1733731556</t>
  </si>
  <si>
    <t>Poznámka k položce:_x000D_
žst. Praha Holešovice, žst. Praha Smíchov, žst. Praha Libeň, žst. Kralupy nad Vltavou, Praha Vysočany, Beroun</t>
  </si>
  <si>
    <t>6</t>
  </si>
  <si>
    <t>22090050R13</t>
  </si>
  <si>
    <t>Kotouč termopapíru typ 80/150/25, 75 g/m2, průměr 150mm</t>
  </si>
  <si>
    <t>1143188484</t>
  </si>
  <si>
    <t>Poznámka k položce:_x000D_
žst. Praha hlavní nádraží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</si>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</sst>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425450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597535</xdr:colOff>
      <xdr:row>81</xdr:row>
      <xdr:rowOff>0</xdr:rowOff>
    </xdr:from>
    <xdr:to>
      <xdr:col>41</xdr:col>
      <xdr:colOff>177165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511810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104</xdr:row>
      <xdr:rowOff>0</xdr:rowOff>
    </xdr:from>
    <xdr:to>
      <xdr:col>9</xdr:col>
      <xdr:colOff>1216025</xdr:colOff>
      <xdr:row>108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 x14ac:dyDescent="0.2"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 x14ac:dyDescent="0.2">
      <c r="B5" s="17"/>
      <c r="D5" s="21" t="s">
        <v>13</v>
      </c>
      <c r="K5" s="168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R5" s="17"/>
      <c r="BE5" s="165" t="s">
        <v>15</v>
      </c>
      <c r="BS5" s="14" t="s">
        <v>6</v>
      </c>
    </row>
    <row r="6" spans="1:74" ht="36.950000000000003" customHeight="1" x14ac:dyDescent="0.2">
      <c r="B6" s="17"/>
      <c r="D6" s="23" t="s">
        <v>16</v>
      </c>
      <c r="K6" s="170" t="s">
        <v>17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R6" s="17"/>
      <c r="BE6" s="166"/>
      <c r="BS6" s="14" t="s">
        <v>6</v>
      </c>
    </row>
    <row r="7" spans="1:74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6"/>
      <c r="BS7" s="14" t="s">
        <v>6</v>
      </c>
    </row>
    <row r="8" spans="1:74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66"/>
      <c r="BS8" s="14" t="s">
        <v>6</v>
      </c>
    </row>
    <row r="9" spans="1:74" ht="14.45" customHeight="1" x14ac:dyDescent="0.2">
      <c r="B9" s="17"/>
      <c r="AR9" s="17"/>
      <c r="BE9" s="166"/>
      <c r="BS9" s="14" t="s">
        <v>6</v>
      </c>
    </row>
    <row r="10" spans="1:74" ht="12" customHeight="1" x14ac:dyDescent="0.2">
      <c r="B10" s="17"/>
      <c r="D10" s="24" t="s">
        <v>24</v>
      </c>
      <c r="AK10" s="24" t="s">
        <v>25</v>
      </c>
      <c r="AN10" s="22" t="s">
        <v>26</v>
      </c>
      <c r="AR10" s="17"/>
      <c r="BE10" s="166"/>
      <c r="BS10" s="14" t="s">
        <v>6</v>
      </c>
    </row>
    <row r="11" spans="1:74" ht="18.399999999999999" customHeight="1" x14ac:dyDescent="0.2">
      <c r="B11" s="17"/>
      <c r="E11" s="22" t="s">
        <v>27</v>
      </c>
      <c r="AK11" s="24" t="s">
        <v>28</v>
      </c>
      <c r="AN11" s="22" t="s">
        <v>29</v>
      </c>
      <c r="AR11" s="17"/>
      <c r="BE11" s="166"/>
      <c r="BS11" s="14" t="s">
        <v>6</v>
      </c>
    </row>
    <row r="12" spans="1:74" ht="6.95" customHeight="1" x14ac:dyDescent="0.2">
      <c r="B12" s="17"/>
      <c r="AR12" s="17"/>
      <c r="BE12" s="166"/>
      <c r="BS12" s="14" t="s">
        <v>6</v>
      </c>
    </row>
    <row r="13" spans="1:74" ht="12" customHeight="1" x14ac:dyDescent="0.2">
      <c r="B13" s="17"/>
      <c r="D13" s="24" t="s">
        <v>30</v>
      </c>
      <c r="AK13" s="24" t="s">
        <v>25</v>
      </c>
      <c r="AN13" s="26" t="s">
        <v>31</v>
      </c>
      <c r="AR13" s="17"/>
      <c r="BE13" s="166"/>
      <c r="BS13" s="14" t="s">
        <v>6</v>
      </c>
    </row>
    <row r="14" spans="1:74" ht="12.75" x14ac:dyDescent="0.2">
      <c r="B14" s="17"/>
      <c r="E14" s="171" t="s">
        <v>31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24" t="s">
        <v>28</v>
      </c>
      <c r="AN14" s="26" t="s">
        <v>31</v>
      </c>
      <c r="AR14" s="17"/>
      <c r="BE14" s="166"/>
      <c r="BS14" s="14" t="s">
        <v>6</v>
      </c>
    </row>
    <row r="15" spans="1:74" ht="6.95" customHeight="1" x14ac:dyDescent="0.2">
      <c r="B15" s="17"/>
      <c r="AR15" s="17"/>
      <c r="BE15" s="166"/>
      <c r="BS15" s="14" t="s">
        <v>4</v>
      </c>
    </row>
    <row r="16" spans="1:74" ht="12" customHeight="1" x14ac:dyDescent="0.2">
      <c r="B16" s="17"/>
      <c r="D16" s="24" t="s">
        <v>32</v>
      </c>
      <c r="AK16" s="24" t="s">
        <v>25</v>
      </c>
      <c r="AN16" s="22" t="s">
        <v>1</v>
      </c>
      <c r="AR16" s="17"/>
      <c r="BE16" s="166"/>
      <c r="BS16" s="14" t="s">
        <v>4</v>
      </c>
    </row>
    <row r="17" spans="2:71" ht="18.399999999999999" customHeight="1" x14ac:dyDescent="0.2">
      <c r="B17" s="17"/>
      <c r="E17" s="22" t="s">
        <v>33</v>
      </c>
      <c r="AK17" s="24" t="s">
        <v>28</v>
      </c>
      <c r="AN17" s="22" t="s">
        <v>1</v>
      </c>
      <c r="AR17" s="17"/>
      <c r="BE17" s="166"/>
      <c r="BS17" s="14" t="s">
        <v>34</v>
      </c>
    </row>
    <row r="18" spans="2:71" ht="6.95" customHeight="1" x14ac:dyDescent="0.2">
      <c r="B18" s="17"/>
      <c r="AR18" s="17"/>
      <c r="BE18" s="166"/>
      <c r="BS18" s="14" t="s">
        <v>6</v>
      </c>
    </row>
    <row r="19" spans="2:71" ht="12" customHeight="1" x14ac:dyDescent="0.2">
      <c r="B19" s="17"/>
      <c r="D19" s="24" t="s">
        <v>35</v>
      </c>
      <c r="AK19" s="24" t="s">
        <v>25</v>
      </c>
      <c r="AN19" s="22" t="s">
        <v>1</v>
      </c>
      <c r="AR19" s="17"/>
      <c r="BE19" s="166"/>
      <c r="BS19" s="14" t="s">
        <v>6</v>
      </c>
    </row>
    <row r="20" spans="2:71" ht="18.399999999999999" customHeight="1" x14ac:dyDescent="0.2">
      <c r="B20" s="17"/>
      <c r="E20" s="22" t="s">
        <v>36</v>
      </c>
      <c r="AK20" s="24" t="s">
        <v>28</v>
      </c>
      <c r="AN20" s="22" t="s">
        <v>1</v>
      </c>
      <c r="AR20" s="17"/>
      <c r="BE20" s="166"/>
      <c r="BS20" s="14" t="s">
        <v>34</v>
      </c>
    </row>
    <row r="21" spans="2:71" ht="6.95" customHeight="1" x14ac:dyDescent="0.2">
      <c r="B21" s="17"/>
      <c r="AR21" s="17"/>
      <c r="BE21" s="166"/>
    </row>
    <row r="22" spans="2:71" ht="12" customHeight="1" x14ac:dyDescent="0.2">
      <c r="B22" s="17"/>
      <c r="D22" s="24" t="s">
        <v>37</v>
      </c>
      <c r="AR22" s="17"/>
      <c r="BE22" s="166"/>
    </row>
    <row r="23" spans="2:71" ht="16.5" customHeight="1" x14ac:dyDescent="0.2">
      <c r="B23" s="17"/>
      <c r="E23" s="173" t="s">
        <v>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7"/>
      <c r="BE23" s="166"/>
    </row>
    <row r="24" spans="2:71" ht="6.95" customHeight="1" x14ac:dyDescent="0.2">
      <c r="B24" s="17"/>
      <c r="AR24" s="17"/>
      <c r="BE24" s="166"/>
    </row>
    <row r="25" spans="2:7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6"/>
    </row>
    <row r="26" spans="2:71" s="1" customFormat="1" ht="25.9" customHeight="1" x14ac:dyDescent="0.2">
      <c r="B26" s="29"/>
      <c r="D26" s="30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4">
        <f>ROUND(AG94,2)</f>
        <v>0</v>
      </c>
      <c r="AL26" s="175"/>
      <c r="AM26" s="175"/>
      <c r="AN26" s="175"/>
      <c r="AO26" s="175"/>
      <c r="AR26" s="29"/>
      <c r="BE26" s="166"/>
    </row>
    <row r="27" spans="2:71" s="1" customFormat="1" ht="6.95" customHeight="1" x14ac:dyDescent="0.2">
      <c r="B27" s="29"/>
      <c r="AR27" s="29"/>
      <c r="BE27" s="166"/>
    </row>
    <row r="28" spans="2:71" s="1" customFormat="1" ht="12.75" x14ac:dyDescent="0.2">
      <c r="B28" s="29"/>
      <c r="L28" s="176" t="s">
        <v>39</v>
      </c>
      <c r="M28" s="176"/>
      <c r="N28" s="176"/>
      <c r="O28" s="176"/>
      <c r="P28" s="176"/>
      <c r="W28" s="176" t="s">
        <v>40</v>
      </c>
      <c r="X28" s="176"/>
      <c r="Y28" s="176"/>
      <c r="Z28" s="176"/>
      <c r="AA28" s="176"/>
      <c r="AB28" s="176"/>
      <c r="AC28" s="176"/>
      <c r="AD28" s="176"/>
      <c r="AE28" s="176"/>
      <c r="AK28" s="176" t="s">
        <v>41</v>
      </c>
      <c r="AL28" s="176"/>
      <c r="AM28" s="176"/>
      <c r="AN28" s="176"/>
      <c r="AO28" s="176"/>
      <c r="AR28" s="29"/>
      <c r="BE28" s="166"/>
    </row>
    <row r="29" spans="2:71" s="2" customFormat="1" ht="14.45" customHeight="1" x14ac:dyDescent="0.2">
      <c r="B29" s="33"/>
      <c r="D29" s="24" t="s">
        <v>42</v>
      </c>
      <c r="F29" s="24" t="s">
        <v>43</v>
      </c>
      <c r="L29" s="164">
        <v>0.21</v>
      </c>
      <c r="M29" s="163"/>
      <c r="N29" s="163"/>
      <c r="O29" s="163"/>
      <c r="P29" s="163"/>
      <c r="W29" s="162">
        <f>ROUND(AZ94, 2)</f>
        <v>0</v>
      </c>
      <c r="X29" s="163"/>
      <c r="Y29" s="163"/>
      <c r="Z29" s="163"/>
      <c r="AA29" s="163"/>
      <c r="AB29" s="163"/>
      <c r="AC29" s="163"/>
      <c r="AD29" s="163"/>
      <c r="AE29" s="163"/>
      <c r="AK29" s="162">
        <f>ROUND(AV94, 2)</f>
        <v>0</v>
      </c>
      <c r="AL29" s="163"/>
      <c r="AM29" s="163"/>
      <c r="AN29" s="163"/>
      <c r="AO29" s="163"/>
      <c r="AR29" s="33"/>
      <c r="BE29" s="167"/>
    </row>
    <row r="30" spans="2:71" s="2" customFormat="1" ht="14.45" customHeight="1" x14ac:dyDescent="0.2">
      <c r="B30" s="33"/>
      <c r="F30" s="24" t="s">
        <v>44</v>
      </c>
      <c r="L30" s="164">
        <v>0.12</v>
      </c>
      <c r="M30" s="163"/>
      <c r="N30" s="163"/>
      <c r="O30" s="163"/>
      <c r="P30" s="163"/>
      <c r="W30" s="162">
        <f>ROUND(BA94, 2)</f>
        <v>0</v>
      </c>
      <c r="X30" s="163"/>
      <c r="Y30" s="163"/>
      <c r="Z30" s="163"/>
      <c r="AA30" s="163"/>
      <c r="AB30" s="163"/>
      <c r="AC30" s="163"/>
      <c r="AD30" s="163"/>
      <c r="AE30" s="163"/>
      <c r="AK30" s="162">
        <f>ROUND(AW94, 2)</f>
        <v>0</v>
      </c>
      <c r="AL30" s="163"/>
      <c r="AM30" s="163"/>
      <c r="AN30" s="163"/>
      <c r="AO30" s="163"/>
      <c r="AR30" s="33"/>
      <c r="BE30" s="167"/>
    </row>
    <row r="31" spans="2:71" s="2" customFormat="1" ht="14.45" hidden="1" customHeight="1" x14ac:dyDescent="0.2">
      <c r="B31" s="33"/>
      <c r="F31" s="24" t="s">
        <v>45</v>
      </c>
      <c r="L31" s="164">
        <v>0.21</v>
      </c>
      <c r="M31" s="163"/>
      <c r="N31" s="163"/>
      <c r="O31" s="163"/>
      <c r="P31" s="163"/>
      <c r="W31" s="162">
        <f>ROUND(BB94, 2)</f>
        <v>0</v>
      </c>
      <c r="X31" s="163"/>
      <c r="Y31" s="163"/>
      <c r="Z31" s="163"/>
      <c r="AA31" s="163"/>
      <c r="AB31" s="163"/>
      <c r="AC31" s="163"/>
      <c r="AD31" s="163"/>
      <c r="AE31" s="163"/>
      <c r="AK31" s="162">
        <v>0</v>
      </c>
      <c r="AL31" s="163"/>
      <c r="AM31" s="163"/>
      <c r="AN31" s="163"/>
      <c r="AO31" s="163"/>
      <c r="AR31" s="33"/>
      <c r="BE31" s="167"/>
    </row>
    <row r="32" spans="2:71" s="2" customFormat="1" ht="14.45" hidden="1" customHeight="1" x14ac:dyDescent="0.2">
      <c r="B32" s="33"/>
      <c r="F32" s="24" t="s">
        <v>46</v>
      </c>
      <c r="L32" s="164">
        <v>0.12</v>
      </c>
      <c r="M32" s="163"/>
      <c r="N32" s="163"/>
      <c r="O32" s="163"/>
      <c r="P32" s="163"/>
      <c r="W32" s="162">
        <f>ROUND(BC94, 2)</f>
        <v>0</v>
      </c>
      <c r="X32" s="163"/>
      <c r="Y32" s="163"/>
      <c r="Z32" s="163"/>
      <c r="AA32" s="163"/>
      <c r="AB32" s="163"/>
      <c r="AC32" s="163"/>
      <c r="AD32" s="163"/>
      <c r="AE32" s="163"/>
      <c r="AK32" s="162">
        <v>0</v>
      </c>
      <c r="AL32" s="163"/>
      <c r="AM32" s="163"/>
      <c r="AN32" s="163"/>
      <c r="AO32" s="163"/>
      <c r="AR32" s="33"/>
      <c r="BE32" s="167"/>
    </row>
    <row r="33" spans="2:57" s="2" customFormat="1" ht="14.45" hidden="1" customHeight="1" x14ac:dyDescent="0.2">
      <c r="B33" s="33"/>
      <c r="F33" s="24" t="s">
        <v>47</v>
      </c>
      <c r="L33" s="164">
        <v>0</v>
      </c>
      <c r="M33" s="163"/>
      <c r="N33" s="163"/>
      <c r="O33" s="163"/>
      <c r="P33" s="163"/>
      <c r="W33" s="162">
        <f>ROUND(BD94, 2)</f>
        <v>0</v>
      </c>
      <c r="X33" s="163"/>
      <c r="Y33" s="163"/>
      <c r="Z33" s="163"/>
      <c r="AA33" s="163"/>
      <c r="AB33" s="163"/>
      <c r="AC33" s="163"/>
      <c r="AD33" s="163"/>
      <c r="AE33" s="163"/>
      <c r="AK33" s="162">
        <v>0</v>
      </c>
      <c r="AL33" s="163"/>
      <c r="AM33" s="163"/>
      <c r="AN33" s="163"/>
      <c r="AO33" s="163"/>
      <c r="AR33" s="33"/>
      <c r="BE33" s="167"/>
    </row>
    <row r="34" spans="2:57" s="1" customFormat="1" ht="6.95" customHeight="1" x14ac:dyDescent="0.2">
      <c r="B34" s="29"/>
      <c r="AR34" s="29"/>
      <c r="BE34" s="166"/>
    </row>
    <row r="35" spans="2:57" s="1" customFormat="1" ht="25.9" customHeight="1" x14ac:dyDescent="0.2">
      <c r="B35" s="29"/>
      <c r="C35" s="34"/>
      <c r="D35" s="35" t="s">
        <v>48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49</v>
      </c>
      <c r="U35" s="36"/>
      <c r="V35" s="36"/>
      <c r="W35" s="36"/>
      <c r="X35" s="196" t="s">
        <v>50</v>
      </c>
      <c r="Y35" s="197"/>
      <c r="Z35" s="197"/>
      <c r="AA35" s="197"/>
      <c r="AB35" s="197"/>
      <c r="AC35" s="36"/>
      <c r="AD35" s="36"/>
      <c r="AE35" s="36"/>
      <c r="AF35" s="36"/>
      <c r="AG35" s="36"/>
      <c r="AH35" s="36"/>
      <c r="AI35" s="36"/>
      <c r="AJ35" s="36"/>
      <c r="AK35" s="198">
        <f>SUM(AK26:AK33)</f>
        <v>0</v>
      </c>
      <c r="AL35" s="197"/>
      <c r="AM35" s="197"/>
      <c r="AN35" s="197"/>
      <c r="AO35" s="199"/>
      <c r="AP35" s="34"/>
      <c r="AQ35" s="34"/>
      <c r="AR35" s="29"/>
    </row>
    <row r="36" spans="2:57" s="1" customFormat="1" ht="6.95" customHeight="1" x14ac:dyDescent="0.2">
      <c r="B36" s="29"/>
      <c r="AR36" s="29"/>
    </row>
    <row r="37" spans="2:57" s="1" customFormat="1" ht="14.45" customHeight="1" x14ac:dyDescent="0.2">
      <c r="B37" s="29"/>
      <c r="AR37" s="29"/>
    </row>
    <row r="38" spans="2:57" ht="14.45" customHeight="1" x14ac:dyDescent="0.2">
      <c r="B38" s="17"/>
      <c r="AR38" s="17"/>
    </row>
    <row r="39" spans="2:57" ht="14.45" customHeight="1" x14ac:dyDescent="0.2">
      <c r="B39" s="17"/>
      <c r="AR39" s="17"/>
    </row>
    <row r="40" spans="2:57" ht="14.45" customHeight="1" x14ac:dyDescent="0.2">
      <c r="B40" s="17"/>
      <c r="AR40" s="17"/>
    </row>
    <row r="41" spans="2:57" ht="14.45" customHeight="1" x14ac:dyDescent="0.2">
      <c r="B41" s="17"/>
      <c r="AR41" s="17"/>
    </row>
    <row r="42" spans="2:57" ht="14.45" customHeight="1" x14ac:dyDescent="0.2">
      <c r="B42" s="17"/>
      <c r="AR42" s="17"/>
    </row>
    <row r="43" spans="2:57" ht="14.45" customHeight="1" x14ac:dyDescent="0.2">
      <c r="B43" s="17"/>
      <c r="AR43" s="17"/>
    </row>
    <row r="44" spans="2:57" ht="14.45" customHeight="1" x14ac:dyDescent="0.2">
      <c r="B44" s="17"/>
      <c r="AR44" s="17"/>
    </row>
    <row r="45" spans="2:57" ht="14.45" customHeight="1" x14ac:dyDescent="0.2">
      <c r="B45" s="17"/>
      <c r="AR45" s="17"/>
    </row>
    <row r="46" spans="2:57" ht="14.45" customHeight="1" x14ac:dyDescent="0.2">
      <c r="B46" s="17"/>
      <c r="AR46" s="17"/>
    </row>
    <row r="47" spans="2:57" ht="14.45" customHeight="1" x14ac:dyDescent="0.2">
      <c r="B47" s="17"/>
      <c r="AR47" s="17"/>
    </row>
    <row r="48" spans="2:57" ht="14.45" customHeight="1" x14ac:dyDescent="0.2">
      <c r="B48" s="17"/>
      <c r="AR48" s="17"/>
    </row>
    <row r="49" spans="2:44" s="1" customFormat="1" ht="14.45" customHeight="1" x14ac:dyDescent="0.2">
      <c r="B49" s="29"/>
      <c r="D49" s="38" t="s">
        <v>51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52</v>
      </c>
      <c r="AI49" s="39"/>
      <c r="AJ49" s="39"/>
      <c r="AK49" s="39"/>
      <c r="AL49" s="39"/>
      <c r="AM49" s="39"/>
      <c r="AN49" s="39"/>
      <c r="AO49" s="39"/>
      <c r="AR49" s="29"/>
    </row>
    <row r="50" spans="2:44" x14ac:dyDescent="0.2">
      <c r="B50" s="17"/>
      <c r="AR50" s="17"/>
    </row>
    <row r="51" spans="2:44" x14ac:dyDescent="0.2">
      <c r="B51" s="17"/>
      <c r="AR51" s="17"/>
    </row>
    <row r="52" spans="2:44" x14ac:dyDescent="0.2">
      <c r="B52" s="17"/>
      <c r="AR52" s="17"/>
    </row>
    <row r="53" spans="2:44" x14ac:dyDescent="0.2">
      <c r="B53" s="17"/>
      <c r="AR53" s="17"/>
    </row>
    <row r="54" spans="2:44" x14ac:dyDescent="0.2">
      <c r="B54" s="17"/>
      <c r="AR54" s="17"/>
    </row>
    <row r="55" spans="2:44" x14ac:dyDescent="0.2">
      <c r="B55" s="17"/>
      <c r="AR55" s="17"/>
    </row>
    <row r="56" spans="2:44" x14ac:dyDescent="0.2">
      <c r="B56" s="17"/>
      <c r="AR56" s="17"/>
    </row>
    <row r="57" spans="2:44" x14ac:dyDescent="0.2">
      <c r="B57" s="17"/>
      <c r="AR57" s="17"/>
    </row>
    <row r="58" spans="2:44" x14ac:dyDescent="0.2">
      <c r="B58" s="17"/>
      <c r="AR58" s="17"/>
    </row>
    <row r="59" spans="2:44" x14ac:dyDescent="0.2">
      <c r="B59" s="17"/>
      <c r="AR59" s="17"/>
    </row>
    <row r="60" spans="2:44" s="1" customFormat="1" ht="12.75" x14ac:dyDescent="0.2">
      <c r="B60" s="29"/>
      <c r="D60" s="40" t="s">
        <v>53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54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53</v>
      </c>
      <c r="AI60" s="31"/>
      <c r="AJ60" s="31"/>
      <c r="AK60" s="31"/>
      <c r="AL60" s="31"/>
      <c r="AM60" s="40" t="s">
        <v>54</v>
      </c>
      <c r="AN60" s="31"/>
      <c r="AO60" s="31"/>
      <c r="AR60" s="29"/>
    </row>
    <row r="61" spans="2:44" x14ac:dyDescent="0.2">
      <c r="B61" s="17"/>
      <c r="AR61" s="17"/>
    </row>
    <row r="62" spans="2:44" x14ac:dyDescent="0.2">
      <c r="B62" s="17"/>
      <c r="AR62" s="17"/>
    </row>
    <row r="63" spans="2:44" x14ac:dyDescent="0.2">
      <c r="B63" s="17"/>
      <c r="AR63" s="17"/>
    </row>
    <row r="64" spans="2:44" s="1" customFormat="1" ht="12.75" x14ac:dyDescent="0.2">
      <c r="B64" s="29"/>
      <c r="D64" s="38" t="s">
        <v>55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56</v>
      </c>
      <c r="AI64" s="39"/>
      <c r="AJ64" s="39"/>
      <c r="AK64" s="39"/>
      <c r="AL64" s="39"/>
      <c r="AM64" s="39"/>
      <c r="AN64" s="39"/>
      <c r="AO64" s="39"/>
      <c r="AR64" s="29"/>
    </row>
    <row r="65" spans="2:44" x14ac:dyDescent="0.2">
      <c r="B65" s="17"/>
      <c r="AR65" s="17"/>
    </row>
    <row r="66" spans="2:44" x14ac:dyDescent="0.2">
      <c r="B66" s="17"/>
      <c r="AR66" s="17"/>
    </row>
    <row r="67" spans="2:44" x14ac:dyDescent="0.2">
      <c r="B67" s="17"/>
      <c r="AR67" s="17"/>
    </row>
    <row r="68" spans="2:44" x14ac:dyDescent="0.2">
      <c r="B68" s="17"/>
      <c r="AR68" s="17"/>
    </row>
    <row r="69" spans="2:44" x14ac:dyDescent="0.2">
      <c r="B69" s="17"/>
      <c r="AR69" s="17"/>
    </row>
    <row r="70" spans="2:44" x14ac:dyDescent="0.2">
      <c r="B70" s="17"/>
      <c r="AR70" s="17"/>
    </row>
    <row r="71" spans="2:44" x14ac:dyDescent="0.2">
      <c r="B71" s="17"/>
      <c r="AR71" s="17"/>
    </row>
    <row r="72" spans="2:44" x14ac:dyDescent="0.2">
      <c r="B72" s="17"/>
      <c r="AR72" s="17"/>
    </row>
    <row r="73" spans="2:44" x14ac:dyDescent="0.2">
      <c r="B73" s="17"/>
      <c r="AR73" s="17"/>
    </row>
    <row r="74" spans="2:44" x14ac:dyDescent="0.2">
      <c r="B74" s="17"/>
      <c r="AR74" s="17"/>
    </row>
    <row r="75" spans="2:44" s="1" customFormat="1" ht="12.75" x14ac:dyDescent="0.2">
      <c r="B75" s="29"/>
      <c r="D75" s="40" t="s">
        <v>53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54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53</v>
      </c>
      <c r="AI75" s="31"/>
      <c r="AJ75" s="31"/>
      <c r="AK75" s="31"/>
      <c r="AL75" s="31"/>
      <c r="AM75" s="40" t="s">
        <v>54</v>
      </c>
      <c r="AN75" s="31"/>
      <c r="AO75" s="31"/>
      <c r="AR75" s="29"/>
    </row>
    <row r="76" spans="2:44" s="1" customFormat="1" x14ac:dyDescent="0.2">
      <c r="B76" s="29"/>
      <c r="AR76" s="29"/>
    </row>
    <row r="77" spans="2:44" s="1" customFormat="1" ht="6.9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5" customHeight="1" x14ac:dyDescent="0.2">
      <c r="B82" s="29"/>
      <c r="C82" s="18" t="s">
        <v>57</v>
      </c>
      <c r="AR82" s="29"/>
    </row>
    <row r="83" spans="1:90" s="1" customFormat="1" ht="6.95" customHeight="1" x14ac:dyDescent="0.2">
      <c r="B83" s="29"/>
      <c r="AR83" s="29"/>
    </row>
    <row r="84" spans="1:90" s="3" customFormat="1" ht="12" customHeight="1" x14ac:dyDescent="0.2">
      <c r="B84" s="45"/>
      <c r="C84" s="24" t="s">
        <v>13</v>
      </c>
      <c r="L84" s="3" t="str">
        <f>K5</f>
        <v>OR_PHA</v>
      </c>
      <c r="AR84" s="45"/>
    </row>
    <row r="85" spans="1:90" s="4" customFormat="1" ht="36.950000000000003" customHeight="1" x14ac:dyDescent="0.2">
      <c r="B85" s="46"/>
      <c r="C85" s="47" t="s">
        <v>16</v>
      </c>
      <c r="L85" s="187" t="str">
        <f>K6</f>
        <v>Výběr a zpracování tržeb z pokladen turniketů a mincovníků veřejných WC v obvodu OŘ PHA 2025 - 2026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R85" s="46"/>
    </row>
    <row r="86" spans="1:90" s="1" customFormat="1" ht="6.95" customHeight="1" x14ac:dyDescent="0.2">
      <c r="B86" s="29"/>
      <c r="AR86" s="29"/>
    </row>
    <row r="87" spans="1:90" s="1" customFormat="1" ht="12" customHeight="1" x14ac:dyDescent="0.2">
      <c r="B87" s="29"/>
      <c r="C87" s="24" t="s">
        <v>20</v>
      </c>
      <c r="L87" s="48" t="str">
        <f>IF(K8="","",K8)</f>
        <v>Obvod OŘ Praha</v>
      </c>
      <c r="AI87" s="24" t="s">
        <v>22</v>
      </c>
      <c r="AM87" s="189" t="str">
        <f>IF(AN8= "","",AN8)</f>
        <v>18. 9. 2025</v>
      </c>
      <c r="AN87" s="189"/>
      <c r="AR87" s="29"/>
    </row>
    <row r="88" spans="1:90" s="1" customFormat="1" ht="6.95" customHeight="1" x14ac:dyDescent="0.2">
      <c r="B88" s="29"/>
      <c r="AR88" s="29"/>
    </row>
    <row r="89" spans="1:90" s="1" customFormat="1" ht="15.2" customHeight="1" x14ac:dyDescent="0.2">
      <c r="B89" s="29"/>
      <c r="C89" s="24" t="s">
        <v>24</v>
      </c>
      <c r="L89" s="3" t="str">
        <f>IF(E11= "","",E11)</f>
        <v>Správa železnic, státní organizace</v>
      </c>
      <c r="AI89" s="24" t="s">
        <v>32</v>
      </c>
      <c r="AM89" s="190" t="str">
        <f>IF(E17="","",E17)</f>
        <v xml:space="preserve"> </v>
      </c>
      <c r="AN89" s="191"/>
      <c r="AO89" s="191"/>
      <c r="AP89" s="191"/>
      <c r="AR89" s="29"/>
      <c r="AS89" s="192" t="s">
        <v>58</v>
      </c>
      <c r="AT89" s="193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2" customHeight="1" x14ac:dyDescent="0.2">
      <c r="B90" s="29"/>
      <c r="C90" s="24" t="s">
        <v>30</v>
      </c>
      <c r="L90" s="3" t="str">
        <f>IF(E14= "Vyplň údaj","",E14)</f>
        <v/>
      </c>
      <c r="AI90" s="24" t="s">
        <v>35</v>
      </c>
      <c r="AM90" s="190" t="str">
        <f>IF(E20="","",E20)</f>
        <v>L. Ulrich, DiS.</v>
      </c>
      <c r="AN90" s="191"/>
      <c r="AO90" s="191"/>
      <c r="AP90" s="191"/>
      <c r="AR90" s="29"/>
      <c r="AS90" s="194"/>
      <c r="AT90" s="195"/>
      <c r="BD90" s="53"/>
    </row>
    <row r="91" spans="1:90" s="1" customFormat="1" ht="10.9" customHeight="1" x14ac:dyDescent="0.2">
      <c r="B91" s="29"/>
      <c r="AR91" s="29"/>
      <c r="AS91" s="194"/>
      <c r="AT91" s="195"/>
      <c r="BD91" s="53"/>
    </row>
    <row r="92" spans="1:90" s="1" customFormat="1" ht="29.25" customHeight="1" x14ac:dyDescent="0.2">
      <c r="B92" s="29"/>
      <c r="C92" s="182" t="s">
        <v>59</v>
      </c>
      <c r="D92" s="183"/>
      <c r="E92" s="183"/>
      <c r="F92" s="183"/>
      <c r="G92" s="183"/>
      <c r="H92" s="54"/>
      <c r="I92" s="184" t="s">
        <v>60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61</v>
      </c>
      <c r="AH92" s="183"/>
      <c r="AI92" s="183"/>
      <c r="AJ92" s="183"/>
      <c r="AK92" s="183"/>
      <c r="AL92" s="183"/>
      <c r="AM92" s="183"/>
      <c r="AN92" s="184" t="s">
        <v>62</v>
      </c>
      <c r="AO92" s="183"/>
      <c r="AP92" s="186"/>
      <c r="AQ92" s="55" t="s">
        <v>63</v>
      </c>
      <c r="AR92" s="29"/>
      <c r="AS92" s="56" t="s">
        <v>64</v>
      </c>
      <c r="AT92" s="57" t="s">
        <v>65</v>
      </c>
      <c r="AU92" s="57" t="s">
        <v>66</v>
      </c>
      <c r="AV92" s="57" t="s">
        <v>67</v>
      </c>
      <c r="AW92" s="57" t="s">
        <v>68</v>
      </c>
      <c r="AX92" s="57" t="s">
        <v>69</v>
      </c>
      <c r="AY92" s="57" t="s">
        <v>70</v>
      </c>
      <c r="AZ92" s="57" t="s">
        <v>71</v>
      </c>
      <c r="BA92" s="57" t="s">
        <v>72</v>
      </c>
      <c r="BB92" s="57" t="s">
        <v>73</v>
      </c>
      <c r="BC92" s="57" t="s">
        <v>74</v>
      </c>
      <c r="BD92" s="58" t="s">
        <v>75</v>
      </c>
    </row>
    <row r="93" spans="1:90" s="1" customFormat="1" ht="10.9" customHeight="1" x14ac:dyDescent="0.2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50000000000003" customHeight="1" x14ac:dyDescent="0.2">
      <c r="B94" s="60"/>
      <c r="C94" s="61" t="s">
        <v>76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0">
        <f>ROUND(AG95,2)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77</v>
      </c>
      <c r="BT94" s="69" t="s">
        <v>78</v>
      </c>
      <c r="BV94" s="69" t="s">
        <v>79</v>
      </c>
      <c r="BW94" s="69" t="s">
        <v>5</v>
      </c>
      <c r="BX94" s="69" t="s">
        <v>80</v>
      </c>
      <c r="CL94" s="69" t="s">
        <v>1</v>
      </c>
    </row>
    <row r="95" spans="1:90" s="6" customFormat="1" ht="37.5" customHeight="1" x14ac:dyDescent="0.2">
      <c r="A95" s="70" t="s">
        <v>81</v>
      </c>
      <c r="B95" s="71"/>
      <c r="C95" s="72"/>
      <c r="D95" s="179" t="s">
        <v>14</v>
      </c>
      <c r="E95" s="179"/>
      <c r="F95" s="179"/>
      <c r="G95" s="179"/>
      <c r="H95" s="179"/>
      <c r="I95" s="73"/>
      <c r="J95" s="179" t="s">
        <v>17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'OR_PHA - Výběr a zpracová...'!J28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4" t="s">
        <v>82</v>
      </c>
      <c r="AR95" s="71"/>
      <c r="AS95" s="75">
        <v>0</v>
      </c>
      <c r="AT95" s="76">
        <f>ROUND(SUM(AV95:AW95),2)</f>
        <v>0</v>
      </c>
      <c r="AU95" s="77">
        <f>'OR_PHA - Výběr a zpracová...'!P116</f>
        <v>0</v>
      </c>
      <c r="AV95" s="76">
        <f>'OR_PHA - Výběr a zpracová...'!J31</f>
        <v>0</v>
      </c>
      <c r="AW95" s="76">
        <f>'OR_PHA - Výběr a zpracová...'!J32</f>
        <v>0</v>
      </c>
      <c r="AX95" s="76">
        <f>'OR_PHA - Výběr a zpracová...'!J33</f>
        <v>0</v>
      </c>
      <c r="AY95" s="76">
        <f>'OR_PHA - Výběr a zpracová...'!J34</f>
        <v>0</v>
      </c>
      <c r="AZ95" s="76">
        <f>'OR_PHA - Výběr a zpracová...'!F31</f>
        <v>0</v>
      </c>
      <c r="BA95" s="76">
        <f>'OR_PHA - Výběr a zpracová...'!F32</f>
        <v>0</v>
      </c>
      <c r="BB95" s="76">
        <f>'OR_PHA - Výběr a zpracová...'!F33</f>
        <v>0</v>
      </c>
      <c r="BC95" s="76">
        <f>'OR_PHA - Výběr a zpracová...'!F34</f>
        <v>0</v>
      </c>
      <c r="BD95" s="78">
        <f>'OR_PHA - Výběr a zpracová...'!F35</f>
        <v>0</v>
      </c>
      <c r="BT95" s="79" t="s">
        <v>83</v>
      </c>
      <c r="BU95" s="79" t="s">
        <v>84</v>
      </c>
      <c r="BV95" s="79" t="s">
        <v>79</v>
      </c>
      <c r="BW95" s="79" t="s">
        <v>5</v>
      </c>
      <c r="BX95" s="79" t="s">
        <v>80</v>
      </c>
      <c r="CL95" s="79" t="s">
        <v>1</v>
      </c>
    </row>
    <row r="96" spans="1:90" s="1" customFormat="1" ht="30" customHeight="1" x14ac:dyDescent="0.2">
      <c r="B96" s="29"/>
      <c r="AR96" s="29"/>
    </row>
    <row r="97" spans="2:44" s="1" customFormat="1" ht="6.95" customHeight="1" x14ac:dyDescent="0.2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sheetProtection algorithmName="SHA-512" hashValue="amjP1eNjwTXpvDFSZUcCwNLvA3Et9d2zY9mo5KcM3uKMR/R9j6Ws8/hGN+xUZ6VBpRzALBY7B1sLxueLWfhC8A==" saltValue="SCuD0Wfx+Hd8hz0pieH/1rVKNRhqG23lBcA/wArAasuiYqtgTC2Ss4T3MOu0y5PCPuCC9up6MmTrR4/r0qrRE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Výběr a zpracov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6"/>
  <sheetViews>
    <sheetView showGridLines="0" tabSelected="1" workbookViewId="0">
      <selection activeCell="C2" sqref="C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5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85</v>
      </c>
    </row>
    <row r="4" spans="2:46" ht="24.95" customHeight="1" x14ac:dyDescent="0.2">
      <c r="B4" s="17"/>
      <c r="D4" s="18" t="s">
        <v>190</v>
      </c>
      <c r="L4" s="17"/>
      <c r="M4" s="80" t="s">
        <v>10</v>
      </c>
      <c r="AT4" s="14" t="s">
        <v>4</v>
      </c>
    </row>
    <row r="5" spans="2:46" ht="6.95" customHeight="1" x14ac:dyDescent="0.2">
      <c r="B5" s="17"/>
      <c r="L5" s="17"/>
    </row>
    <row r="6" spans="2:46" s="1" customFormat="1" ht="12" customHeight="1" x14ac:dyDescent="0.2">
      <c r="B6" s="29"/>
      <c r="D6" s="24" t="s">
        <v>16</v>
      </c>
      <c r="L6" s="29"/>
    </row>
    <row r="7" spans="2:46" s="1" customFormat="1" ht="30" customHeight="1" x14ac:dyDescent="0.2">
      <c r="B7" s="29"/>
      <c r="E7" s="187" t="s">
        <v>17</v>
      </c>
      <c r="F7" s="200"/>
      <c r="G7" s="200"/>
      <c r="H7" s="200"/>
      <c r="L7" s="29"/>
    </row>
    <row r="8" spans="2:46" s="1" customFormat="1" x14ac:dyDescent="0.2">
      <c r="B8" s="29"/>
      <c r="L8" s="29"/>
    </row>
    <row r="9" spans="2:46" s="1" customFormat="1" ht="12" customHeight="1" x14ac:dyDescent="0.2">
      <c r="B9" s="29"/>
      <c r="D9" s="24" t="s">
        <v>18</v>
      </c>
      <c r="F9" s="22" t="s">
        <v>1</v>
      </c>
      <c r="I9" s="24" t="s">
        <v>19</v>
      </c>
      <c r="J9" s="22" t="s">
        <v>1</v>
      </c>
      <c r="L9" s="29"/>
    </row>
    <row r="10" spans="2:46" s="1" customFormat="1" ht="12" customHeight="1" x14ac:dyDescent="0.2">
      <c r="B10" s="29"/>
      <c r="D10" s="24" t="s">
        <v>20</v>
      </c>
      <c r="F10" s="22" t="s">
        <v>21</v>
      </c>
      <c r="I10" s="24" t="s">
        <v>22</v>
      </c>
      <c r="J10" s="49" t="str">
        <f>'Rekapitulace stavby'!AN8</f>
        <v>18. 9. 2025</v>
      </c>
      <c r="L10" s="29"/>
    </row>
    <row r="11" spans="2:46" s="1" customFormat="1" ht="10.9" customHeight="1" x14ac:dyDescent="0.2">
      <c r="B11" s="29"/>
      <c r="L11" s="29"/>
    </row>
    <row r="12" spans="2:46" s="1" customFormat="1" ht="12" customHeight="1" x14ac:dyDescent="0.2">
      <c r="B12" s="29"/>
      <c r="D12" s="24" t="s">
        <v>24</v>
      </c>
      <c r="I12" s="24" t="s">
        <v>25</v>
      </c>
      <c r="J12" s="22" t="s">
        <v>26</v>
      </c>
      <c r="L12" s="29"/>
    </row>
    <row r="13" spans="2:46" s="1" customFormat="1" ht="18" customHeight="1" x14ac:dyDescent="0.2">
      <c r="B13" s="29"/>
      <c r="E13" s="22" t="s">
        <v>27</v>
      </c>
      <c r="I13" s="24" t="s">
        <v>28</v>
      </c>
      <c r="J13" s="22" t="s">
        <v>29</v>
      </c>
      <c r="L13" s="29"/>
    </row>
    <row r="14" spans="2:46" s="1" customFormat="1" ht="6.95" customHeight="1" x14ac:dyDescent="0.2">
      <c r="B14" s="29"/>
      <c r="L14" s="29"/>
    </row>
    <row r="15" spans="2:46" s="1" customFormat="1" ht="12" customHeight="1" x14ac:dyDescent="0.2">
      <c r="B15" s="29"/>
      <c r="D15" s="24" t="s">
        <v>30</v>
      </c>
      <c r="I15" s="24" t="s">
        <v>25</v>
      </c>
      <c r="J15" s="25" t="str">
        <f>'Rekapitulace stavby'!AN13</f>
        <v>Vyplň údaj</v>
      </c>
      <c r="L15" s="29"/>
    </row>
    <row r="16" spans="2:46" s="1" customFormat="1" ht="18" customHeight="1" x14ac:dyDescent="0.2">
      <c r="B16" s="29"/>
      <c r="E16" s="201" t="str">
        <f>'Rekapitulace stavby'!E14</f>
        <v>Vyplň údaj</v>
      </c>
      <c r="F16" s="168"/>
      <c r="G16" s="168"/>
      <c r="H16" s="168"/>
      <c r="I16" s="24" t="s">
        <v>28</v>
      </c>
      <c r="J16" s="25" t="str">
        <f>'Rekapitulace stavby'!AN14</f>
        <v>Vyplň údaj</v>
      </c>
      <c r="L16" s="29"/>
    </row>
    <row r="17" spans="2:12" s="1" customFormat="1" ht="6.95" customHeight="1" x14ac:dyDescent="0.2">
      <c r="B17" s="29"/>
      <c r="L17" s="29"/>
    </row>
    <row r="18" spans="2:12" s="1" customFormat="1" ht="12" customHeight="1" x14ac:dyDescent="0.2">
      <c r="B18" s="29"/>
      <c r="D18" s="24" t="s">
        <v>32</v>
      </c>
      <c r="I18" s="24" t="s">
        <v>25</v>
      </c>
      <c r="J18" s="22" t="str">
        <f>IF('Rekapitulace stavby'!AN16="","",'Rekapitulace stavby'!AN16)</f>
        <v/>
      </c>
      <c r="L18" s="29"/>
    </row>
    <row r="19" spans="2:12" s="1" customFormat="1" ht="18" customHeight="1" x14ac:dyDescent="0.2">
      <c r="B19" s="29"/>
      <c r="E19" s="22" t="str">
        <f>IF('Rekapitulace stavby'!E17="","",'Rekapitulace stavby'!E17)</f>
        <v xml:space="preserve"> </v>
      </c>
      <c r="I19" s="24" t="s">
        <v>28</v>
      </c>
      <c r="J19" s="22" t="str">
        <f>IF('Rekapitulace stavby'!AN17="","",'Rekapitulace stavby'!AN17)</f>
        <v/>
      </c>
      <c r="L19" s="29"/>
    </row>
    <row r="20" spans="2:12" s="1" customFormat="1" ht="6.95" customHeight="1" x14ac:dyDescent="0.2">
      <c r="B20" s="29"/>
      <c r="L20" s="29"/>
    </row>
    <row r="21" spans="2:12" s="1" customFormat="1" ht="12" customHeight="1" x14ac:dyDescent="0.2">
      <c r="B21" s="29"/>
      <c r="D21" s="24" t="s">
        <v>35</v>
      </c>
      <c r="I21" s="24" t="s">
        <v>25</v>
      </c>
      <c r="J21" s="22" t="s">
        <v>1</v>
      </c>
      <c r="L21" s="29"/>
    </row>
    <row r="22" spans="2:12" s="1" customFormat="1" ht="18" customHeight="1" x14ac:dyDescent="0.2">
      <c r="B22" s="29"/>
      <c r="E22" s="22"/>
      <c r="I22" s="24" t="s">
        <v>28</v>
      </c>
      <c r="J22" s="22" t="s">
        <v>1</v>
      </c>
      <c r="L22" s="29"/>
    </row>
    <row r="23" spans="2:12" s="1" customFormat="1" ht="6.95" customHeight="1" x14ac:dyDescent="0.2">
      <c r="B23" s="29"/>
      <c r="L23" s="29"/>
    </row>
    <row r="24" spans="2:12" s="1" customFormat="1" ht="12" customHeight="1" x14ac:dyDescent="0.2">
      <c r="B24" s="29"/>
      <c r="D24" s="24" t="s">
        <v>37</v>
      </c>
      <c r="L24" s="29"/>
    </row>
    <row r="25" spans="2:12" s="7" customFormat="1" ht="16.5" customHeight="1" x14ac:dyDescent="0.2">
      <c r="B25" s="81"/>
      <c r="E25" s="173" t="s">
        <v>1</v>
      </c>
      <c r="F25" s="173"/>
      <c r="G25" s="173"/>
      <c r="H25" s="173"/>
      <c r="L25" s="81"/>
    </row>
    <row r="26" spans="2:12" s="1" customFormat="1" ht="6.95" customHeight="1" x14ac:dyDescent="0.2">
      <c r="B26" s="29"/>
      <c r="L26" s="29"/>
    </row>
    <row r="27" spans="2:12" s="1" customFormat="1" ht="6.95" customHeight="1" x14ac:dyDescent="0.2">
      <c r="B27" s="29"/>
      <c r="D27" s="50"/>
      <c r="E27" s="50"/>
      <c r="F27" s="50"/>
      <c r="G27" s="50"/>
      <c r="H27" s="50"/>
      <c r="I27" s="50"/>
      <c r="J27" s="50"/>
      <c r="K27" s="50"/>
      <c r="L27" s="29"/>
    </row>
    <row r="28" spans="2:12" s="1" customFormat="1" ht="25.35" customHeight="1" x14ac:dyDescent="0.2">
      <c r="B28" s="29"/>
      <c r="D28" s="82" t="s">
        <v>38</v>
      </c>
      <c r="J28" s="63">
        <f>ROUND(J116, 2)</f>
        <v>0</v>
      </c>
      <c r="L28" s="29"/>
    </row>
    <row r="29" spans="2:12" s="1" customFormat="1" ht="6.95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5" customHeight="1" x14ac:dyDescent="0.2">
      <c r="B30" s="29"/>
      <c r="F30" s="32" t="s">
        <v>40</v>
      </c>
      <c r="I30" s="32" t="s">
        <v>39</v>
      </c>
      <c r="J30" s="32" t="s">
        <v>41</v>
      </c>
      <c r="L30" s="29"/>
    </row>
    <row r="31" spans="2:12" s="1" customFormat="1" ht="14.45" customHeight="1" x14ac:dyDescent="0.2">
      <c r="B31" s="29"/>
      <c r="D31" s="52" t="s">
        <v>42</v>
      </c>
      <c r="E31" s="24" t="s">
        <v>43</v>
      </c>
      <c r="F31" s="83">
        <f>ROUND((SUM(BE116:BE175)),  2)</f>
        <v>0</v>
      </c>
      <c r="I31" s="84">
        <v>0.21</v>
      </c>
      <c r="J31" s="83">
        <f>ROUND(((SUM(BE116:BE175))*I31),  2)</f>
        <v>0</v>
      </c>
      <c r="L31" s="29"/>
    </row>
    <row r="32" spans="2:12" s="1" customFormat="1" ht="14.45" customHeight="1" x14ac:dyDescent="0.2">
      <c r="B32" s="29"/>
      <c r="E32" s="24" t="s">
        <v>44</v>
      </c>
      <c r="F32" s="83">
        <f>ROUND((SUM(BF116:BF175)),  2)</f>
        <v>0</v>
      </c>
      <c r="I32" s="84">
        <v>0.12</v>
      </c>
      <c r="J32" s="83">
        <f>ROUND(((SUM(BF116:BF175))*I32),  2)</f>
        <v>0</v>
      </c>
      <c r="L32" s="29"/>
    </row>
    <row r="33" spans="2:12" s="1" customFormat="1" ht="14.45" hidden="1" customHeight="1" x14ac:dyDescent="0.2">
      <c r="B33" s="29"/>
      <c r="E33" s="24" t="s">
        <v>45</v>
      </c>
      <c r="F33" s="83">
        <f>ROUND((SUM(BG116:BG175)),  2)</f>
        <v>0</v>
      </c>
      <c r="I33" s="84">
        <v>0.21</v>
      </c>
      <c r="J33" s="83">
        <f>0</f>
        <v>0</v>
      </c>
      <c r="L33" s="29"/>
    </row>
    <row r="34" spans="2:12" s="1" customFormat="1" ht="14.45" hidden="1" customHeight="1" x14ac:dyDescent="0.2">
      <c r="B34" s="29"/>
      <c r="E34" s="24" t="s">
        <v>46</v>
      </c>
      <c r="F34" s="83">
        <f>ROUND((SUM(BH116:BH175)),  2)</f>
        <v>0</v>
      </c>
      <c r="I34" s="84">
        <v>0.12</v>
      </c>
      <c r="J34" s="83">
        <f>0</f>
        <v>0</v>
      </c>
      <c r="L34" s="29"/>
    </row>
    <row r="35" spans="2:12" s="1" customFormat="1" ht="14.45" hidden="1" customHeight="1" x14ac:dyDescent="0.2">
      <c r="B35" s="29"/>
      <c r="E35" s="24" t="s">
        <v>47</v>
      </c>
      <c r="F35" s="83">
        <f>ROUND((SUM(BI116:BI175)),  2)</f>
        <v>0</v>
      </c>
      <c r="I35" s="84">
        <v>0</v>
      </c>
      <c r="J35" s="83">
        <f>0</f>
        <v>0</v>
      </c>
      <c r="L35" s="29"/>
    </row>
    <row r="36" spans="2:12" s="1" customFormat="1" ht="6.95" customHeight="1" x14ac:dyDescent="0.2">
      <c r="B36" s="29"/>
      <c r="L36" s="29"/>
    </row>
    <row r="37" spans="2:12" s="1" customFormat="1" ht="25.35" customHeight="1" x14ac:dyDescent="0.2">
      <c r="B37" s="29"/>
      <c r="C37" s="85"/>
      <c r="D37" s="86" t="s">
        <v>48</v>
      </c>
      <c r="E37" s="54"/>
      <c r="F37" s="54"/>
      <c r="G37" s="87" t="s">
        <v>49</v>
      </c>
      <c r="H37" s="88" t="s">
        <v>50</v>
      </c>
      <c r="I37" s="54"/>
      <c r="J37" s="89">
        <f>SUM(J28:J35)</f>
        <v>0</v>
      </c>
      <c r="K37" s="90"/>
      <c r="L37" s="29"/>
    </row>
    <row r="38" spans="2:12" s="1" customFormat="1" ht="14.45" customHeight="1" x14ac:dyDescent="0.2">
      <c r="B38" s="29"/>
      <c r="L38" s="29"/>
    </row>
    <row r="39" spans="2:12" ht="14.45" customHeight="1" x14ac:dyDescent="0.2">
      <c r="B39" s="17"/>
      <c r="L39" s="17"/>
    </row>
    <row r="40" spans="2:12" ht="14.45" customHeight="1" x14ac:dyDescent="0.2">
      <c r="B40" s="17"/>
      <c r="L40" s="17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9"/>
      <c r="D61" s="40" t="s">
        <v>53</v>
      </c>
      <c r="E61" s="31"/>
      <c r="F61" s="91" t="s">
        <v>54</v>
      </c>
      <c r="G61" s="40" t="s">
        <v>53</v>
      </c>
      <c r="H61" s="31"/>
      <c r="I61" s="31"/>
      <c r="J61" s="92" t="s">
        <v>54</v>
      </c>
      <c r="K61" s="31"/>
      <c r="L61" s="29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9"/>
      <c r="D76" s="40" t="s">
        <v>53</v>
      </c>
      <c r="E76" s="31"/>
      <c r="F76" s="91" t="s">
        <v>54</v>
      </c>
      <c r="G76" s="40" t="s">
        <v>53</v>
      </c>
      <c r="H76" s="31"/>
      <c r="I76" s="31"/>
      <c r="J76" s="92" t="s">
        <v>54</v>
      </c>
      <c r="K76" s="31"/>
      <c r="L76" s="29"/>
    </row>
    <row r="77" spans="2:12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 x14ac:dyDescent="0.2">
      <c r="B82" s="29"/>
      <c r="C82" s="18" t="s">
        <v>191</v>
      </c>
      <c r="L82" s="29"/>
    </row>
    <row r="83" spans="2:47" s="1" customFormat="1" ht="6.95" customHeight="1" x14ac:dyDescent="0.2">
      <c r="B83" s="29"/>
      <c r="L83" s="29"/>
    </row>
    <row r="84" spans="2:47" s="1" customFormat="1" ht="12" customHeight="1" x14ac:dyDescent="0.2">
      <c r="B84" s="29"/>
      <c r="C84" s="24" t="s">
        <v>16</v>
      </c>
      <c r="L84" s="29"/>
    </row>
    <row r="85" spans="2:47" s="1" customFormat="1" ht="30" customHeight="1" x14ac:dyDescent="0.2">
      <c r="B85" s="29"/>
      <c r="E85" s="187" t="str">
        <f>E7</f>
        <v>Výběr a zpracování tržeb z pokladen turniketů a mincovníků veřejných WC v obvodu OŘ PHA 2025 - 2026</v>
      </c>
      <c r="F85" s="200"/>
      <c r="G85" s="200"/>
      <c r="H85" s="200"/>
      <c r="L85" s="29"/>
    </row>
    <row r="86" spans="2:47" s="1" customFormat="1" ht="6.95" customHeight="1" x14ac:dyDescent="0.2">
      <c r="B86" s="29"/>
      <c r="L86" s="29"/>
    </row>
    <row r="87" spans="2:47" s="1" customFormat="1" ht="12" customHeight="1" x14ac:dyDescent="0.2">
      <c r="B87" s="29"/>
      <c r="C87" s="24" t="s">
        <v>20</v>
      </c>
      <c r="F87" s="22" t="str">
        <f>F10</f>
        <v>Obvod OŘ Praha</v>
      </c>
      <c r="I87" s="24" t="s">
        <v>22</v>
      </c>
      <c r="J87" s="49" t="str">
        <f>IF(J10="","",J10)</f>
        <v>18. 9. 2025</v>
      </c>
      <c r="L87" s="29"/>
    </row>
    <row r="88" spans="2:47" s="1" customFormat="1" ht="6.95" customHeight="1" x14ac:dyDescent="0.2">
      <c r="B88" s="29"/>
      <c r="L88" s="29"/>
    </row>
    <row r="89" spans="2:47" s="1" customFormat="1" ht="15.2" customHeight="1" x14ac:dyDescent="0.2">
      <c r="B89" s="29"/>
      <c r="C89" s="24" t="s">
        <v>24</v>
      </c>
      <c r="F89" s="22" t="str">
        <f>E13</f>
        <v>Správa železnic, státní organizace</v>
      </c>
      <c r="I89" s="24" t="s">
        <v>32</v>
      </c>
      <c r="J89" s="27" t="str">
        <f>E19</f>
        <v xml:space="preserve"> </v>
      </c>
      <c r="L89" s="29"/>
    </row>
    <row r="90" spans="2:47" s="1" customFormat="1" ht="15.2" customHeight="1" x14ac:dyDescent="0.2">
      <c r="B90" s="29"/>
      <c r="C90" s="24" t="s">
        <v>30</v>
      </c>
      <c r="F90" s="22" t="str">
        <f>IF(E16="","",E16)</f>
        <v>Vyplň údaj</v>
      </c>
      <c r="I90" s="24" t="s">
        <v>35</v>
      </c>
      <c r="J90" s="27"/>
      <c r="L90" s="29"/>
    </row>
    <row r="91" spans="2:47" s="1" customFormat="1" ht="10.35" customHeight="1" x14ac:dyDescent="0.2">
      <c r="B91" s="29"/>
      <c r="L91" s="29"/>
    </row>
    <row r="92" spans="2:47" s="1" customFormat="1" ht="29.25" customHeight="1" x14ac:dyDescent="0.2">
      <c r="B92" s="29"/>
      <c r="C92" s="93" t="s">
        <v>86</v>
      </c>
      <c r="D92" s="85"/>
      <c r="E92" s="85"/>
      <c r="F92" s="85"/>
      <c r="G92" s="85"/>
      <c r="H92" s="85"/>
      <c r="I92" s="85"/>
      <c r="J92" s="94" t="s">
        <v>87</v>
      </c>
      <c r="K92" s="85"/>
      <c r="L92" s="29"/>
    </row>
    <row r="93" spans="2:47" s="1" customFormat="1" ht="10.35" customHeight="1" x14ac:dyDescent="0.2">
      <c r="B93" s="29"/>
      <c r="L93" s="29"/>
    </row>
    <row r="94" spans="2:47" s="1" customFormat="1" ht="22.9" customHeight="1" x14ac:dyDescent="0.2">
      <c r="B94" s="29"/>
      <c r="C94" s="95" t="s">
        <v>192</v>
      </c>
      <c r="J94" s="63">
        <f>J116</f>
        <v>0</v>
      </c>
      <c r="L94" s="29"/>
      <c r="AU94" s="14" t="s">
        <v>88</v>
      </c>
    </row>
    <row r="95" spans="2:47" s="8" customFormat="1" ht="24.95" customHeight="1" x14ac:dyDescent="0.2">
      <c r="B95" s="96"/>
      <c r="D95" s="97" t="s">
        <v>89</v>
      </c>
      <c r="E95" s="98"/>
      <c r="F95" s="98"/>
      <c r="G95" s="98"/>
      <c r="H95" s="98"/>
      <c r="I95" s="98"/>
      <c r="J95" s="99">
        <f>J117</f>
        <v>0</v>
      </c>
      <c r="L95" s="96"/>
    </row>
    <row r="96" spans="2:47" s="8" customFormat="1" ht="24.95" customHeight="1" x14ac:dyDescent="0.2">
      <c r="B96" s="96"/>
      <c r="D96" s="97" t="s">
        <v>90</v>
      </c>
      <c r="E96" s="98"/>
      <c r="F96" s="98"/>
      <c r="G96" s="98"/>
      <c r="H96" s="98"/>
      <c r="I96" s="98"/>
      <c r="J96" s="99">
        <f>J132</f>
        <v>0</v>
      </c>
      <c r="L96" s="96"/>
    </row>
    <row r="97" spans="2:12" s="8" customFormat="1" ht="24.95" customHeight="1" x14ac:dyDescent="0.2">
      <c r="B97" s="96"/>
      <c r="D97" s="97" t="s">
        <v>91</v>
      </c>
      <c r="E97" s="98"/>
      <c r="F97" s="98"/>
      <c r="G97" s="98"/>
      <c r="H97" s="98"/>
      <c r="I97" s="98"/>
      <c r="J97" s="99">
        <f>J166</f>
        <v>0</v>
      </c>
      <c r="L97" s="96"/>
    </row>
    <row r="98" spans="2:12" s="8" customFormat="1" ht="24.95" customHeight="1" x14ac:dyDescent="0.2">
      <c r="B98" s="96"/>
      <c r="D98" s="97" t="s">
        <v>92</v>
      </c>
      <c r="E98" s="98"/>
      <c r="F98" s="98"/>
      <c r="G98" s="98"/>
      <c r="H98" s="98"/>
      <c r="I98" s="98"/>
      <c r="J98" s="99">
        <f>J169</f>
        <v>0</v>
      </c>
      <c r="L98" s="96"/>
    </row>
    <row r="99" spans="2:12" s="1" customFormat="1" ht="21.75" customHeight="1" x14ac:dyDescent="0.2">
      <c r="B99" s="29"/>
      <c r="L99" s="29"/>
    </row>
    <row r="100" spans="2:12" s="1" customFormat="1" ht="6.95" customHeight="1" x14ac:dyDescent="0.2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12" s="1" customFormat="1" ht="6.95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12" s="1" customFormat="1" ht="24.95" customHeight="1" x14ac:dyDescent="0.2">
      <c r="B105" s="29"/>
      <c r="C105" s="18" t="s">
        <v>193</v>
      </c>
      <c r="L105" s="29"/>
    </row>
    <row r="106" spans="2:12" s="1" customFormat="1" ht="6.95" customHeight="1" x14ac:dyDescent="0.2">
      <c r="B106" s="29"/>
      <c r="L106" s="29"/>
    </row>
    <row r="107" spans="2:12" s="1" customFormat="1" ht="12" customHeight="1" x14ac:dyDescent="0.2">
      <c r="B107" s="29"/>
      <c r="C107" s="24" t="s">
        <v>16</v>
      </c>
      <c r="L107" s="29"/>
    </row>
    <row r="108" spans="2:12" s="1" customFormat="1" ht="30" customHeight="1" x14ac:dyDescent="0.2">
      <c r="B108" s="29"/>
      <c r="E108" s="187" t="str">
        <f>E7</f>
        <v>Výběr a zpracování tržeb z pokladen turniketů a mincovníků veřejných WC v obvodu OŘ PHA 2025 - 2026</v>
      </c>
      <c r="F108" s="200"/>
      <c r="G108" s="200"/>
      <c r="H108" s="200"/>
      <c r="L108" s="29"/>
    </row>
    <row r="109" spans="2:12" s="1" customFormat="1" ht="6.95" customHeight="1" x14ac:dyDescent="0.2">
      <c r="B109" s="29"/>
      <c r="L109" s="29"/>
    </row>
    <row r="110" spans="2:12" s="1" customFormat="1" ht="12" customHeight="1" x14ac:dyDescent="0.2">
      <c r="B110" s="29"/>
      <c r="C110" s="24" t="s">
        <v>20</v>
      </c>
      <c r="F110" s="22" t="str">
        <f>F10</f>
        <v>Obvod OŘ Praha</v>
      </c>
      <c r="I110" s="24" t="s">
        <v>22</v>
      </c>
      <c r="J110" s="49" t="str">
        <f>IF(J10="","",J10)</f>
        <v>18. 9. 2025</v>
      </c>
      <c r="L110" s="29"/>
    </row>
    <row r="111" spans="2:12" s="1" customFormat="1" ht="6.95" customHeight="1" x14ac:dyDescent="0.2">
      <c r="B111" s="29"/>
      <c r="L111" s="29"/>
    </row>
    <row r="112" spans="2:12" s="1" customFormat="1" ht="15.2" customHeight="1" x14ac:dyDescent="0.2">
      <c r="B112" s="29"/>
      <c r="C112" s="24" t="s">
        <v>24</v>
      </c>
      <c r="F112" s="22" t="str">
        <f>E13</f>
        <v>Správa železnic, státní organizace</v>
      </c>
      <c r="I112" s="24" t="s">
        <v>32</v>
      </c>
      <c r="J112" s="27" t="str">
        <f>E19</f>
        <v xml:space="preserve"> </v>
      </c>
      <c r="L112" s="29"/>
    </row>
    <row r="113" spans="2:65" s="1" customFormat="1" ht="15.2" customHeight="1" x14ac:dyDescent="0.2">
      <c r="B113" s="29"/>
      <c r="C113" s="24" t="s">
        <v>30</v>
      </c>
      <c r="F113" s="22" t="str">
        <f>IF(E16="","",E16)</f>
        <v>Vyplň údaj</v>
      </c>
      <c r="I113" s="24" t="s">
        <v>35</v>
      </c>
      <c r="J113" s="27"/>
      <c r="L113" s="29"/>
    </row>
    <row r="114" spans="2:65" s="1" customFormat="1" ht="10.35" customHeight="1" x14ac:dyDescent="0.2">
      <c r="B114" s="29"/>
      <c r="L114" s="29"/>
    </row>
    <row r="115" spans="2:65" s="9" customFormat="1" ht="29.25" customHeight="1" x14ac:dyDescent="0.2">
      <c r="B115" s="100"/>
      <c r="C115" s="101" t="s">
        <v>93</v>
      </c>
      <c r="D115" s="102" t="s">
        <v>63</v>
      </c>
      <c r="E115" s="102" t="s">
        <v>59</v>
      </c>
      <c r="F115" s="102" t="s">
        <v>60</v>
      </c>
      <c r="G115" s="102" t="s">
        <v>94</v>
      </c>
      <c r="H115" s="102" t="s">
        <v>95</v>
      </c>
      <c r="I115" s="102" t="s">
        <v>96</v>
      </c>
      <c r="J115" s="102" t="s">
        <v>87</v>
      </c>
      <c r="K115" s="103" t="s">
        <v>97</v>
      </c>
      <c r="L115" s="100"/>
      <c r="M115" s="56" t="s">
        <v>1</v>
      </c>
      <c r="N115" s="57" t="s">
        <v>42</v>
      </c>
      <c r="O115" s="57" t="s">
        <v>98</v>
      </c>
      <c r="P115" s="57" t="s">
        <v>99</v>
      </c>
      <c r="Q115" s="57" t="s">
        <v>100</v>
      </c>
      <c r="R115" s="57" t="s">
        <v>101</v>
      </c>
      <c r="S115" s="57" t="s">
        <v>102</v>
      </c>
      <c r="T115" s="58" t="s">
        <v>103</v>
      </c>
    </row>
    <row r="116" spans="2:65" s="1" customFormat="1" ht="22.9" customHeight="1" x14ac:dyDescent="0.25">
      <c r="B116" s="29"/>
      <c r="C116" s="61" t="s">
        <v>194</v>
      </c>
      <c r="J116" s="104">
        <f>BK116</f>
        <v>0</v>
      </c>
      <c r="L116" s="29"/>
      <c r="M116" s="59"/>
      <c r="N116" s="50"/>
      <c r="O116" s="50"/>
      <c r="P116" s="105">
        <f>P117+P132+P166+P169</f>
        <v>0</v>
      </c>
      <c r="Q116" s="50"/>
      <c r="R116" s="105">
        <f>R117+R132+R166+R169</f>
        <v>0</v>
      </c>
      <c r="S116" s="50"/>
      <c r="T116" s="106">
        <f>T117+T132+T166+T169</f>
        <v>0</v>
      </c>
      <c r="AT116" s="14" t="s">
        <v>77</v>
      </c>
      <c r="AU116" s="14" t="s">
        <v>88</v>
      </c>
      <c r="BK116" s="107">
        <f>BK117+BK132+BK166+BK169</f>
        <v>0</v>
      </c>
    </row>
    <row r="117" spans="2:65" s="10" customFormat="1" ht="25.9" customHeight="1" x14ac:dyDescent="0.2">
      <c r="B117" s="108"/>
      <c r="D117" s="109" t="s">
        <v>77</v>
      </c>
      <c r="E117" s="110" t="s">
        <v>104</v>
      </c>
      <c r="F117" s="110" t="s">
        <v>105</v>
      </c>
      <c r="I117" s="111"/>
      <c r="J117" s="112">
        <f>BK117</f>
        <v>0</v>
      </c>
      <c r="L117" s="108"/>
      <c r="M117" s="113"/>
      <c r="P117" s="114">
        <f>SUM(P118:P131)</f>
        <v>0</v>
      </c>
      <c r="R117" s="114">
        <f>SUM(R118:R131)</f>
        <v>0</v>
      </c>
      <c r="T117" s="115">
        <f>SUM(T118:T131)</f>
        <v>0</v>
      </c>
      <c r="AR117" s="109" t="s">
        <v>83</v>
      </c>
      <c r="AT117" s="116" t="s">
        <v>77</v>
      </c>
      <c r="AU117" s="116" t="s">
        <v>78</v>
      </c>
      <c r="AY117" s="109" t="s">
        <v>106</v>
      </c>
      <c r="BK117" s="117">
        <f>SUM(BK118:BK131)</f>
        <v>0</v>
      </c>
    </row>
    <row r="118" spans="2:65" s="1" customFormat="1" ht="37.9" customHeight="1" x14ac:dyDescent="0.2">
      <c r="B118" s="29"/>
      <c r="C118" s="118" t="s">
        <v>83</v>
      </c>
      <c r="D118" s="118" t="s">
        <v>107</v>
      </c>
      <c r="E118" s="119" t="s">
        <v>108</v>
      </c>
      <c r="F118" s="120" t="s">
        <v>109</v>
      </c>
      <c r="G118" s="121" t="s">
        <v>110</v>
      </c>
      <c r="H118" s="122">
        <v>3406</v>
      </c>
      <c r="I118" s="123"/>
      <c r="J118" s="124">
        <f>ROUND(I118*H118,2)</f>
        <v>0</v>
      </c>
      <c r="K118" s="120" t="s">
        <v>195</v>
      </c>
      <c r="L118" s="29"/>
      <c r="M118" s="125" t="s">
        <v>1</v>
      </c>
      <c r="N118" s="126" t="s">
        <v>43</v>
      </c>
      <c r="P118" s="127">
        <f>O118*H118</f>
        <v>0</v>
      </c>
      <c r="Q118" s="127">
        <v>0</v>
      </c>
      <c r="R118" s="127">
        <f>Q118*H118</f>
        <v>0</v>
      </c>
      <c r="S118" s="127">
        <v>0</v>
      </c>
      <c r="T118" s="128">
        <f>S118*H118</f>
        <v>0</v>
      </c>
      <c r="AR118" s="129" t="s">
        <v>111</v>
      </c>
      <c r="AT118" s="129" t="s">
        <v>107</v>
      </c>
      <c r="AU118" s="129" t="s">
        <v>83</v>
      </c>
      <c r="AY118" s="14" t="s">
        <v>106</v>
      </c>
      <c r="BE118" s="130">
        <f>IF(N118="základní",J118,0)</f>
        <v>0</v>
      </c>
      <c r="BF118" s="130">
        <f>IF(N118="snížená",J118,0)</f>
        <v>0</v>
      </c>
      <c r="BG118" s="130">
        <f>IF(N118="zákl. přenesená",J118,0)</f>
        <v>0</v>
      </c>
      <c r="BH118" s="130">
        <f>IF(N118="sníž. přenesená",J118,0)</f>
        <v>0</v>
      </c>
      <c r="BI118" s="130">
        <f>IF(N118="nulová",J118,0)</f>
        <v>0</v>
      </c>
      <c r="BJ118" s="14" t="s">
        <v>83</v>
      </c>
      <c r="BK118" s="130">
        <f>ROUND(I118*H118,2)</f>
        <v>0</v>
      </c>
      <c r="BL118" s="14" t="s">
        <v>111</v>
      </c>
      <c r="BM118" s="129" t="s">
        <v>112</v>
      </c>
    </row>
    <row r="119" spans="2:65" s="1" customFormat="1" ht="87.75" x14ac:dyDescent="0.2">
      <c r="B119" s="29"/>
      <c r="D119" s="131" t="s">
        <v>113</v>
      </c>
      <c r="F119" s="132" t="s">
        <v>114</v>
      </c>
      <c r="I119" s="133"/>
      <c r="L119" s="29"/>
      <c r="M119" s="134"/>
      <c r="T119" s="53"/>
      <c r="AT119" s="14" t="s">
        <v>113</v>
      </c>
      <c r="AU119" s="14" t="s">
        <v>83</v>
      </c>
    </row>
    <row r="120" spans="2:65" s="11" customFormat="1" x14ac:dyDescent="0.2">
      <c r="B120" s="135"/>
      <c r="D120" s="131" t="s">
        <v>115</v>
      </c>
      <c r="E120" s="136" t="s">
        <v>1</v>
      </c>
      <c r="F120" s="137" t="s">
        <v>116</v>
      </c>
      <c r="H120" s="138">
        <v>318</v>
      </c>
      <c r="I120" s="139"/>
      <c r="L120" s="135"/>
      <c r="M120" s="140"/>
      <c r="T120" s="141"/>
      <c r="AT120" s="136" t="s">
        <v>115</v>
      </c>
      <c r="AU120" s="136" t="s">
        <v>83</v>
      </c>
      <c r="AV120" s="11" t="s">
        <v>85</v>
      </c>
      <c r="AW120" s="11" t="s">
        <v>34</v>
      </c>
      <c r="AX120" s="11" t="s">
        <v>78</v>
      </c>
      <c r="AY120" s="136" t="s">
        <v>106</v>
      </c>
    </row>
    <row r="121" spans="2:65" s="11" customFormat="1" ht="22.5" x14ac:dyDescent="0.2">
      <c r="B121" s="135"/>
      <c r="D121" s="131" t="s">
        <v>115</v>
      </c>
      <c r="E121" s="136" t="s">
        <v>1</v>
      </c>
      <c r="F121" s="137" t="s">
        <v>117</v>
      </c>
      <c r="H121" s="138">
        <v>20</v>
      </c>
      <c r="I121" s="139"/>
      <c r="L121" s="135"/>
      <c r="M121" s="140"/>
      <c r="T121" s="141"/>
      <c r="AT121" s="136" t="s">
        <v>115</v>
      </c>
      <c r="AU121" s="136" t="s">
        <v>83</v>
      </c>
      <c r="AV121" s="11" t="s">
        <v>85</v>
      </c>
      <c r="AW121" s="11" t="s">
        <v>34</v>
      </c>
      <c r="AX121" s="11" t="s">
        <v>78</v>
      </c>
      <c r="AY121" s="136" t="s">
        <v>106</v>
      </c>
    </row>
    <row r="122" spans="2:65" s="11" customFormat="1" x14ac:dyDescent="0.2">
      <c r="B122" s="135"/>
      <c r="D122" s="131" t="s">
        <v>115</v>
      </c>
      <c r="E122" s="136" t="s">
        <v>1</v>
      </c>
      <c r="F122" s="137" t="s">
        <v>118</v>
      </c>
      <c r="H122" s="138">
        <v>159</v>
      </c>
      <c r="I122" s="139"/>
      <c r="L122" s="135"/>
      <c r="M122" s="140"/>
      <c r="T122" s="141"/>
      <c r="AT122" s="136" t="s">
        <v>115</v>
      </c>
      <c r="AU122" s="136" t="s">
        <v>83</v>
      </c>
      <c r="AV122" s="11" t="s">
        <v>85</v>
      </c>
      <c r="AW122" s="11" t="s">
        <v>34</v>
      </c>
      <c r="AX122" s="11" t="s">
        <v>78</v>
      </c>
      <c r="AY122" s="136" t="s">
        <v>106</v>
      </c>
    </row>
    <row r="123" spans="2:65" s="11" customFormat="1" x14ac:dyDescent="0.2">
      <c r="B123" s="135"/>
      <c r="D123" s="131" t="s">
        <v>115</v>
      </c>
      <c r="E123" s="136" t="s">
        <v>1</v>
      </c>
      <c r="F123" s="137" t="s">
        <v>119</v>
      </c>
      <c r="H123" s="138">
        <v>159</v>
      </c>
      <c r="I123" s="139"/>
      <c r="L123" s="135"/>
      <c r="M123" s="140"/>
      <c r="T123" s="141"/>
      <c r="AT123" s="136" t="s">
        <v>115</v>
      </c>
      <c r="AU123" s="136" t="s">
        <v>83</v>
      </c>
      <c r="AV123" s="11" t="s">
        <v>85</v>
      </c>
      <c r="AW123" s="11" t="s">
        <v>34</v>
      </c>
      <c r="AX123" s="11" t="s">
        <v>78</v>
      </c>
      <c r="AY123" s="136" t="s">
        <v>106</v>
      </c>
    </row>
    <row r="124" spans="2:65" s="11" customFormat="1" x14ac:dyDescent="0.2">
      <c r="B124" s="135"/>
      <c r="D124" s="131" t="s">
        <v>115</v>
      </c>
      <c r="E124" s="136" t="s">
        <v>1</v>
      </c>
      <c r="F124" s="137" t="s">
        <v>120</v>
      </c>
      <c r="H124" s="138">
        <v>1590</v>
      </c>
      <c r="I124" s="139"/>
      <c r="L124" s="135"/>
      <c r="M124" s="140"/>
      <c r="T124" s="141"/>
      <c r="AT124" s="136" t="s">
        <v>115</v>
      </c>
      <c r="AU124" s="136" t="s">
        <v>83</v>
      </c>
      <c r="AV124" s="11" t="s">
        <v>85</v>
      </c>
      <c r="AW124" s="11" t="s">
        <v>34</v>
      </c>
      <c r="AX124" s="11" t="s">
        <v>78</v>
      </c>
      <c r="AY124" s="136" t="s">
        <v>106</v>
      </c>
    </row>
    <row r="125" spans="2:65" s="11" customFormat="1" x14ac:dyDescent="0.2">
      <c r="B125" s="135"/>
      <c r="D125" s="131" t="s">
        <v>115</v>
      </c>
      <c r="E125" s="136" t="s">
        <v>1</v>
      </c>
      <c r="F125" s="137" t="s">
        <v>121</v>
      </c>
      <c r="H125" s="138">
        <v>318</v>
      </c>
      <c r="I125" s="139"/>
      <c r="L125" s="135"/>
      <c r="M125" s="140"/>
      <c r="T125" s="141"/>
      <c r="AT125" s="136" t="s">
        <v>115</v>
      </c>
      <c r="AU125" s="136" t="s">
        <v>83</v>
      </c>
      <c r="AV125" s="11" t="s">
        <v>85</v>
      </c>
      <c r="AW125" s="11" t="s">
        <v>34</v>
      </c>
      <c r="AX125" s="11" t="s">
        <v>78</v>
      </c>
      <c r="AY125" s="136" t="s">
        <v>106</v>
      </c>
    </row>
    <row r="126" spans="2:65" s="11" customFormat="1" x14ac:dyDescent="0.2">
      <c r="B126" s="135"/>
      <c r="D126" s="131" t="s">
        <v>115</v>
      </c>
      <c r="E126" s="136" t="s">
        <v>1</v>
      </c>
      <c r="F126" s="137" t="s">
        <v>122</v>
      </c>
      <c r="H126" s="138">
        <v>212</v>
      </c>
      <c r="I126" s="139"/>
      <c r="L126" s="135"/>
      <c r="M126" s="140"/>
      <c r="T126" s="141"/>
      <c r="AT126" s="136" t="s">
        <v>115</v>
      </c>
      <c r="AU126" s="136" t="s">
        <v>83</v>
      </c>
      <c r="AV126" s="11" t="s">
        <v>85</v>
      </c>
      <c r="AW126" s="11" t="s">
        <v>34</v>
      </c>
      <c r="AX126" s="11" t="s">
        <v>78</v>
      </c>
      <c r="AY126" s="136" t="s">
        <v>106</v>
      </c>
    </row>
    <row r="127" spans="2:65" s="11" customFormat="1" x14ac:dyDescent="0.2">
      <c r="B127" s="135"/>
      <c r="D127" s="131" t="s">
        <v>115</v>
      </c>
      <c r="E127" s="136" t="s">
        <v>1</v>
      </c>
      <c r="F127" s="137" t="s">
        <v>123</v>
      </c>
      <c r="H127" s="138">
        <v>159</v>
      </c>
      <c r="I127" s="139"/>
      <c r="L127" s="135"/>
      <c r="M127" s="140"/>
      <c r="T127" s="141"/>
      <c r="AT127" s="136" t="s">
        <v>115</v>
      </c>
      <c r="AU127" s="136" t="s">
        <v>83</v>
      </c>
      <c r="AV127" s="11" t="s">
        <v>85</v>
      </c>
      <c r="AW127" s="11" t="s">
        <v>34</v>
      </c>
      <c r="AX127" s="11" t="s">
        <v>78</v>
      </c>
      <c r="AY127" s="136" t="s">
        <v>106</v>
      </c>
    </row>
    <row r="128" spans="2:65" s="11" customFormat="1" x14ac:dyDescent="0.2">
      <c r="B128" s="135"/>
      <c r="D128" s="131" t="s">
        <v>115</v>
      </c>
      <c r="E128" s="136" t="s">
        <v>1</v>
      </c>
      <c r="F128" s="137" t="s">
        <v>124</v>
      </c>
      <c r="H128" s="138">
        <v>212</v>
      </c>
      <c r="I128" s="139"/>
      <c r="L128" s="135"/>
      <c r="M128" s="140"/>
      <c r="T128" s="141"/>
      <c r="AT128" s="136" t="s">
        <v>115</v>
      </c>
      <c r="AU128" s="136" t="s">
        <v>83</v>
      </c>
      <c r="AV128" s="11" t="s">
        <v>85</v>
      </c>
      <c r="AW128" s="11" t="s">
        <v>34</v>
      </c>
      <c r="AX128" s="11" t="s">
        <v>78</v>
      </c>
      <c r="AY128" s="136" t="s">
        <v>106</v>
      </c>
    </row>
    <row r="129" spans="2:65" s="11" customFormat="1" x14ac:dyDescent="0.2">
      <c r="B129" s="135"/>
      <c r="D129" s="131" t="s">
        <v>115</v>
      </c>
      <c r="E129" s="136" t="s">
        <v>1</v>
      </c>
      <c r="F129" s="137" t="s">
        <v>125</v>
      </c>
      <c r="H129" s="138">
        <v>159</v>
      </c>
      <c r="I129" s="139"/>
      <c r="L129" s="135"/>
      <c r="M129" s="140"/>
      <c r="T129" s="141"/>
      <c r="AT129" s="136" t="s">
        <v>115</v>
      </c>
      <c r="AU129" s="136" t="s">
        <v>83</v>
      </c>
      <c r="AV129" s="11" t="s">
        <v>85</v>
      </c>
      <c r="AW129" s="11" t="s">
        <v>34</v>
      </c>
      <c r="AX129" s="11" t="s">
        <v>78</v>
      </c>
      <c r="AY129" s="136" t="s">
        <v>106</v>
      </c>
    </row>
    <row r="130" spans="2:65" s="11" customFormat="1" x14ac:dyDescent="0.2">
      <c r="B130" s="135"/>
      <c r="D130" s="131" t="s">
        <v>115</v>
      </c>
      <c r="E130" s="136" t="s">
        <v>1</v>
      </c>
      <c r="F130" s="137" t="s">
        <v>126</v>
      </c>
      <c r="H130" s="138">
        <v>100</v>
      </c>
      <c r="I130" s="139"/>
      <c r="L130" s="135"/>
      <c r="M130" s="140"/>
      <c r="T130" s="141"/>
      <c r="AT130" s="136" t="s">
        <v>115</v>
      </c>
      <c r="AU130" s="136" t="s">
        <v>83</v>
      </c>
      <c r="AV130" s="11" t="s">
        <v>85</v>
      </c>
      <c r="AW130" s="11" t="s">
        <v>34</v>
      </c>
      <c r="AX130" s="11" t="s">
        <v>78</v>
      </c>
      <c r="AY130" s="136" t="s">
        <v>106</v>
      </c>
    </row>
    <row r="131" spans="2:65" s="12" customFormat="1" x14ac:dyDescent="0.2">
      <c r="B131" s="142"/>
      <c r="D131" s="131" t="s">
        <v>115</v>
      </c>
      <c r="E131" s="143" t="s">
        <v>1</v>
      </c>
      <c r="F131" s="144" t="s">
        <v>127</v>
      </c>
      <c r="H131" s="145">
        <v>3406</v>
      </c>
      <c r="I131" s="146"/>
      <c r="L131" s="142"/>
      <c r="M131" s="147"/>
      <c r="T131" s="148"/>
      <c r="AT131" s="143" t="s">
        <v>115</v>
      </c>
      <c r="AU131" s="143" t="s">
        <v>83</v>
      </c>
      <c r="AV131" s="12" t="s">
        <v>111</v>
      </c>
      <c r="AW131" s="12" t="s">
        <v>34</v>
      </c>
      <c r="AX131" s="12" t="s">
        <v>83</v>
      </c>
      <c r="AY131" s="143" t="s">
        <v>106</v>
      </c>
    </row>
    <row r="132" spans="2:65" s="10" customFormat="1" ht="25.9" customHeight="1" x14ac:dyDescent="0.2">
      <c r="B132" s="108"/>
      <c r="D132" s="109" t="s">
        <v>77</v>
      </c>
      <c r="E132" s="110" t="s">
        <v>128</v>
      </c>
      <c r="F132" s="110" t="s">
        <v>129</v>
      </c>
      <c r="I132" s="111"/>
      <c r="J132" s="112">
        <f>BK132</f>
        <v>0</v>
      </c>
      <c r="L132" s="108"/>
      <c r="M132" s="113"/>
      <c r="P132" s="114">
        <f>SUM(P133:P165)</f>
        <v>0</v>
      </c>
      <c r="R132" s="114">
        <f>SUM(R133:R165)</f>
        <v>0</v>
      </c>
      <c r="T132" s="115">
        <f>SUM(T133:T165)</f>
        <v>0</v>
      </c>
      <c r="AR132" s="109" t="s">
        <v>83</v>
      </c>
      <c r="AT132" s="116" t="s">
        <v>77</v>
      </c>
      <c r="AU132" s="116" t="s">
        <v>78</v>
      </c>
      <c r="AY132" s="109" t="s">
        <v>106</v>
      </c>
      <c r="BK132" s="117">
        <f>SUM(BK133:BK165)</f>
        <v>0</v>
      </c>
    </row>
    <row r="133" spans="2:65" s="1" customFormat="1" ht="24.2" customHeight="1" x14ac:dyDescent="0.2">
      <c r="B133" s="29"/>
      <c r="C133" s="118" t="s">
        <v>85</v>
      </c>
      <c r="D133" s="118" t="s">
        <v>107</v>
      </c>
      <c r="E133" s="119" t="s">
        <v>130</v>
      </c>
      <c r="F133" s="120" t="s">
        <v>131</v>
      </c>
      <c r="G133" s="121" t="s">
        <v>110</v>
      </c>
      <c r="H133" s="122">
        <v>1867</v>
      </c>
      <c r="I133" s="123"/>
      <c r="J133" s="124">
        <f>ROUND(I133*H133,2)</f>
        <v>0</v>
      </c>
      <c r="K133" s="120" t="s">
        <v>195</v>
      </c>
      <c r="L133" s="29"/>
      <c r="M133" s="125" t="s">
        <v>1</v>
      </c>
      <c r="N133" s="126" t="s">
        <v>43</v>
      </c>
      <c r="P133" s="127">
        <f>O133*H133</f>
        <v>0</v>
      </c>
      <c r="Q133" s="127">
        <v>0</v>
      </c>
      <c r="R133" s="127">
        <f>Q133*H133</f>
        <v>0</v>
      </c>
      <c r="S133" s="127">
        <v>0</v>
      </c>
      <c r="T133" s="128">
        <f>S133*H133</f>
        <v>0</v>
      </c>
      <c r="AR133" s="129" t="s">
        <v>111</v>
      </c>
      <c r="AT133" s="129" t="s">
        <v>107</v>
      </c>
      <c r="AU133" s="129" t="s">
        <v>83</v>
      </c>
      <c r="AY133" s="14" t="s">
        <v>106</v>
      </c>
      <c r="BE133" s="130">
        <f>IF(N133="základní",J133,0)</f>
        <v>0</v>
      </c>
      <c r="BF133" s="130">
        <f>IF(N133="snížená",J133,0)</f>
        <v>0</v>
      </c>
      <c r="BG133" s="130">
        <f>IF(N133="zákl. přenesená",J133,0)</f>
        <v>0</v>
      </c>
      <c r="BH133" s="130">
        <f>IF(N133="sníž. přenesená",J133,0)</f>
        <v>0</v>
      </c>
      <c r="BI133" s="130">
        <f>IF(N133="nulová",J133,0)</f>
        <v>0</v>
      </c>
      <c r="BJ133" s="14" t="s">
        <v>83</v>
      </c>
      <c r="BK133" s="130">
        <f>ROUND(I133*H133,2)</f>
        <v>0</v>
      </c>
      <c r="BL133" s="14" t="s">
        <v>111</v>
      </c>
      <c r="BM133" s="129" t="s">
        <v>132</v>
      </c>
    </row>
    <row r="134" spans="2:65" s="1" customFormat="1" ht="78" x14ac:dyDescent="0.2">
      <c r="B134" s="29"/>
      <c r="D134" s="131" t="s">
        <v>113</v>
      </c>
      <c r="F134" s="132" t="s">
        <v>133</v>
      </c>
      <c r="I134" s="133"/>
      <c r="L134" s="29"/>
      <c r="M134" s="134"/>
      <c r="T134" s="53"/>
      <c r="AT134" s="14" t="s">
        <v>113</v>
      </c>
      <c r="AU134" s="14" t="s">
        <v>83</v>
      </c>
    </row>
    <row r="135" spans="2:65" s="11" customFormat="1" x14ac:dyDescent="0.2">
      <c r="B135" s="135"/>
      <c r="D135" s="131" t="s">
        <v>115</v>
      </c>
      <c r="E135" s="136" t="s">
        <v>1</v>
      </c>
      <c r="F135" s="137" t="s">
        <v>134</v>
      </c>
      <c r="H135" s="138">
        <v>106</v>
      </c>
      <c r="I135" s="139"/>
      <c r="L135" s="135"/>
      <c r="M135" s="140"/>
      <c r="T135" s="141"/>
      <c r="AT135" s="136" t="s">
        <v>115</v>
      </c>
      <c r="AU135" s="136" t="s">
        <v>83</v>
      </c>
      <c r="AV135" s="11" t="s">
        <v>85</v>
      </c>
      <c r="AW135" s="11" t="s">
        <v>34</v>
      </c>
      <c r="AX135" s="11" t="s">
        <v>78</v>
      </c>
      <c r="AY135" s="136" t="s">
        <v>106</v>
      </c>
    </row>
    <row r="136" spans="2:65" s="11" customFormat="1" x14ac:dyDescent="0.2">
      <c r="B136" s="135"/>
      <c r="D136" s="131" t="s">
        <v>115</v>
      </c>
      <c r="E136" s="136" t="s">
        <v>1</v>
      </c>
      <c r="F136" s="137" t="s">
        <v>135</v>
      </c>
      <c r="H136" s="138">
        <v>48</v>
      </c>
      <c r="I136" s="139"/>
      <c r="L136" s="135"/>
      <c r="M136" s="140"/>
      <c r="T136" s="141"/>
      <c r="AT136" s="136" t="s">
        <v>115</v>
      </c>
      <c r="AU136" s="136" t="s">
        <v>83</v>
      </c>
      <c r="AV136" s="11" t="s">
        <v>85</v>
      </c>
      <c r="AW136" s="11" t="s">
        <v>34</v>
      </c>
      <c r="AX136" s="11" t="s">
        <v>78</v>
      </c>
      <c r="AY136" s="136" t="s">
        <v>106</v>
      </c>
    </row>
    <row r="137" spans="2:65" s="11" customFormat="1" x14ac:dyDescent="0.2">
      <c r="B137" s="135"/>
      <c r="D137" s="131" t="s">
        <v>115</v>
      </c>
      <c r="E137" s="136" t="s">
        <v>1</v>
      </c>
      <c r="F137" s="137" t="s">
        <v>136</v>
      </c>
      <c r="H137" s="138">
        <v>24</v>
      </c>
      <c r="I137" s="139"/>
      <c r="L137" s="135"/>
      <c r="M137" s="140"/>
      <c r="T137" s="141"/>
      <c r="AT137" s="136" t="s">
        <v>115</v>
      </c>
      <c r="AU137" s="136" t="s">
        <v>83</v>
      </c>
      <c r="AV137" s="11" t="s">
        <v>85</v>
      </c>
      <c r="AW137" s="11" t="s">
        <v>34</v>
      </c>
      <c r="AX137" s="11" t="s">
        <v>78</v>
      </c>
      <c r="AY137" s="136" t="s">
        <v>106</v>
      </c>
    </row>
    <row r="138" spans="2:65" s="11" customFormat="1" x14ac:dyDescent="0.2">
      <c r="B138" s="135"/>
      <c r="D138" s="131" t="s">
        <v>115</v>
      </c>
      <c r="E138" s="136" t="s">
        <v>1</v>
      </c>
      <c r="F138" s="137" t="s">
        <v>137</v>
      </c>
      <c r="H138" s="138">
        <v>106</v>
      </c>
      <c r="I138" s="139"/>
      <c r="L138" s="135"/>
      <c r="M138" s="140"/>
      <c r="T138" s="141"/>
      <c r="AT138" s="136" t="s">
        <v>115</v>
      </c>
      <c r="AU138" s="136" t="s">
        <v>83</v>
      </c>
      <c r="AV138" s="11" t="s">
        <v>85</v>
      </c>
      <c r="AW138" s="11" t="s">
        <v>34</v>
      </c>
      <c r="AX138" s="11" t="s">
        <v>78</v>
      </c>
      <c r="AY138" s="136" t="s">
        <v>106</v>
      </c>
    </row>
    <row r="139" spans="2:65" s="11" customFormat="1" x14ac:dyDescent="0.2">
      <c r="B139" s="135"/>
      <c r="D139" s="131" t="s">
        <v>115</v>
      </c>
      <c r="E139" s="136" t="s">
        <v>1</v>
      </c>
      <c r="F139" s="137" t="s">
        <v>138</v>
      </c>
      <c r="H139" s="138">
        <v>212</v>
      </c>
      <c r="I139" s="139"/>
      <c r="L139" s="135"/>
      <c r="M139" s="140"/>
      <c r="T139" s="141"/>
      <c r="AT139" s="136" t="s">
        <v>115</v>
      </c>
      <c r="AU139" s="136" t="s">
        <v>83</v>
      </c>
      <c r="AV139" s="11" t="s">
        <v>85</v>
      </c>
      <c r="AW139" s="11" t="s">
        <v>34</v>
      </c>
      <c r="AX139" s="11" t="s">
        <v>78</v>
      </c>
      <c r="AY139" s="136" t="s">
        <v>106</v>
      </c>
    </row>
    <row r="140" spans="2:65" s="11" customFormat="1" ht="22.5" x14ac:dyDescent="0.2">
      <c r="B140" s="135"/>
      <c r="D140" s="131" t="s">
        <v>115</v>
      </c>
      <c r="E140" s="136" t="s">
        <v>1</v>
      </c>
      <c r="F140" s="137" t="s">
        <v>139</v>
      </c>
      <c r="H140" s="138">
        <v>40</v>
      </c>
      <c r="I140" s="139"/>
      <c r="L140" s="135"/>
      <c r="M140" s="140"/>
      <c r="T140" s="141"/>
      <c r="AT140" s="136" t="s">
        <v>115</v>
      </c>
      <c r="AU140" s="136" t="s">
        <v>83</v>
      </c>
      <c r="AV140" s="11" t="s">
        <v>85</v>
      </c>
      <c r="AW140" s="11" t="s">
        <v>34</v>
      </c>
      <c r="AX140" s="11" t="s">
        <v>78</v>
      </c>
      <c r="AY140" s="136" t="s">
        <v>106</v>
      </c>
    </row>
    <row r="141" spans="2:65" s="11" customFormat="1" x14ac:dyDescent="0.2">
      <c r="B141" s="135"/>
      <c r="D141" s="131" t="s">
        <v>115</v>
      </c>
      <c r="E141" s="136" t="s">
        <v>1</v>
      </c>
      <c r="F141" s="137" t="s">
        <v>140</v>
      </c>
      <c r="H141" s="138">
        <v>24</v>
      </c>
      <c r="I141" s="139"/>
      <c r="L141" s="135"/>
      <c r="M141" s="140"/>
      <c r="T141" s="141"/>
      <c r="AT141" s="136" t="s">
        <v>115</v>
      </c>
      <c r="AU141" s="136" t="s">
        <v>83</v>
      </c>
      <c r="AV141" s="11" t="s">
        <v>85</v>
      </c>
      <c r="AW141" s="11" t="s">
        <v>34</v>
      </c>
      <c r="AX141" s="11" t="s">
        <v>78</v>
      </c>
      <c r="AY141" s="136" t="s">
        <v>106</v>
      </c>
    </row>
    <row r="142" spans="2:65" s="11" customFormat="1" x14ac:dyDescent="0.2">
      <c r="B142" s="135"/>
      <c r="D142" s="131" t="s">
        <v>115</v>
      </c>
      <c r="E142" s="136" t="s">
        <v>1</v>
      </c>
      <c r="F142" s="137" t="s">
        <v>141</v>
      </c>
      <c r="H142" s="138">
        <v>48</v>
      </c>
      <c r="I142" s="139"/>
      <c r="L142" s="135"/>
      <c r="M142" s="140"/>
      <c r="T142" s="141"/>
      <c r="AT142" s="136" t="s">
        <v>115</v>
      </c>
      <c r="AU142" s="136" t="s">
        <v>83</v>
      </c>
      <c r="AV142" s="11" t="s">
        <v>85</v>
      </c>
      <c r="AW142" s="11" t="s">
        <v>34</v>
      </c>
      <c r="AX142" s="11" t="s">
        <v>78</v>
      </c>
      <c r="AY142" s="136" t="s">
        <v>106</v>
      </c>
    </row>
    <row r="143" spans="2:65" s="11" customFormat="1" x14ac:dyDescent="0.2">
      <c r="B143" s="135"/>
      <c r="D143" s="131" t="s">
        <v>115</v>
      </c>
      <c r="E143" s="136" t="s">
        <v>1</v>
      </c>
      <c r="F143" s="137" t="s">
        <v>142</v>
      </c>
      <c r="H143" s="138">
        <v>53</v>
      </c>
      <c r="I143" s="139"/>
      <c r="L143" s="135"/>
      <c r="M143" s="140"/>
      <c r="T143" s="141"/>
      <c r="AT143" s="136" t="s">
        <v>115</v>
      </c>
      <c r="AU143" s="136" t="s">
        <v>83</v>
      </c>
      <c r="AV143" s="11" t="s">
        <v>85</v>
      </c>
      <c r="AW143" s="11" t="s">
        <v>34</v>
      </c>
      <c r="AX143" s="11" t="s">
        <v>78</v>
      </c>
      <c r="AY143" s="136" t="s">
        <v>106</v>
      </c>
    </row>
    <row r="144" spans="2:65" s="11" customFormat="1" x14ac:dyDescent="0.2">
      <c r="B144" s="135"/>
      <c r="D144" s="131" t="s">
        <v>115</v>
      </c>
      <c r="E144" s="136" t="s">
        <v>1</v>
      </c>
      <c r="F144" s="137" t="s">
        <v>143</v>
      </c>
      <c r="H144" s="138">
        <v>48</v>
      </c>
      <c r="I144" s="139"/>
      <c r="L144" s="135"/>
      <c r="M144" s="140"/>
      <c r="T144" s="141"/>
      <c r="AT144" s="136" t="s">
        <v>115</v>
      </c>
      <c r="AU144" s="136" t="s">
        <v>83</v>
      </c>
      <c r="AV144" s="11" t="s">
        <v>85</v>
      </c>
      <c r="AW144" s="11" t="s">
        <v>34</v>
      </c>
      <c r="AX144" s="11" t="s">
        <v>78</v>
      </c>
      <c r="AY144" s="136" t="s">
        <v>106</v>
      </c>
    </row>
    <row r="145" spans="2:51" s="11" customFormat="1" x14ac:dyDescent="0.2">
      <c r="B145" s="135"/>
      <c r="D145" s="131" t="s">
        <v>115</v>
      </c>
      <c r="E145" s="136" t="s">
        <v>1</v>
      </c>
      <c r="F145" s="137" t="s">
        <v>144</v>
      </c>
      <c r="H145" s="138">
        <v>24</v>
      </c>
      <c r="I145" s="139"/>
      <c r="L145" s="135"/>
      <c r="M145" s="140"/>
      <c r="T145" s="141"/>
      <c r="AT145" s="136" t="s">
        <v>115</v>
      </c>
      <c r="AU145" s="136" t="s">
        <v>83</v>
      </c>
      <c r="AV145" s="11" t="s">
        <v>85</v>
      </c>
      <c r="AW145" s="11" t="s">
        <v>34</v>
      </c>
      <c r="AX145" s="11" t="s">
        <v>78</v>
      </c>
      <c r="AY145" s="136" t="s">
        <v>106</v>
      </c>
    </row>
    <row r="146" spans="2:51" s="11" customFormat="1" x14ac:dyDescent="0.2">
      <c r="B146" s="135"/>
      <c r="D146" s="131" t="s">
        <v>115</v>
      </c>
      <c r="E146" s="136" t="s">
        <v>1</v>
      </c>
      <c r="F146" s="137" t="s">
        <v>145</v>
      </c>
      <c r="H146" s="138">
        <v>159</v>
      </c>
      <c r="I146" s="139"/>
      <c r="L146" s="135"/>
      <c r="M146" s="140"/>
      <c r="T146" s="141"/>
      <c r="AT146" s="136" t="s">
        <v>115</v>
      </c>
      <c r="AU146" s="136" t="s">
        <v>83</v>
      </c>
      <c r="AV146" s="11" t="s">
        <v>85</v>
      </c>
      <c r="AW146" s="11" t="s">
        <v>34</v>
      </c>
      <c r="AX146" s="11" t="s">
        <v>78</v>
      </c>
      <c r="AY146" s="136" t="s">
        <v>106</v>
      </c>
    </row>
    <row r="147" spans="2:51" s="11" customFormat="1" x14ac:dyDescent="0.2">
      <c r="B147" s="135"/>
      <c r="D147" s="131" t="s">
        <v>115</v>
      </c>
      <c r="E147" s="136" t="s">
        <v>1</v>
      </c>
      <c r="F147" s="137" t="s">
        <v>146</v>
      </c>
      <c r="H147" s="138">
        <v>24</v>
      </c>
      <c r="I147" s="139"/>
      <c r="L147" s="135"/>
      <c r="M147" s="140"/>
      <c r="T147" s="141"/>
      <c r="AT147" s="136" t="s">
        <v>115</v>
      </c>
      <c r="AU147" s="136" t="s">
        <v>83</v>
      </c>
      <c r="AV147" s="11" t="s">
        <v>85</v>
      </c>
      <c r="AW147" s="11" t="s">
        <v>34</v>
      </c>
      <c r="AX147" s="11" t="s">
        <v>78</v>
      </c>
      <c r="AY147" s="136" t="s">
        <v>106</v>
      </c>
    </row>
    <row r="148" spans="2:51" s="11" customFormat="1" x14ac:dyDescent="0.2">
      <c r="B148" s="135"/>
      <c r="D148" s="131" t="s">
        <v>115</v>
      </c>
      <c r="E148" s="136" t="s">
        <v>1</v>
      </c>
      <c r="F148" s="137" t="s">
        <v>147</v>
      </c>
      <c r="H148" s="138">
        <v>106</v>
      </c>
      <c r="I148" s="139"/>
      <c r="L148" s="135"/>
      <c r="M148" s="140"/>
      <c r="T148" s="141"/>
      <c r="AT148" s="136" t="s">
        <v>115</v>
      </c>
      <c r="AU148" s="136" t="s">
        <v>83</v>
      </c>
      <c r="AV148" s="11" t="s">
        <v>85</v>
      </c>
      <c r="AW148" s="11" t="s">
        <v>34</v>
      </c>
      <c r="AX148" s="11" t="s">
        <v>78</v>
      </c>
      <c r="AY148" s="136" t="s">
        <v>106</v>
      </c>
    </row>
    <row r="149" spans="2:51" s="11" customFormat="1" x14ac:dyDescent="0.2">
      <c r="B149" s="135"/>
      <c r="D149" s="131" t="s">
        <v>115</v>
      </c>
      <c r="E149" s="136" t="s">
        <v>1</v>
      </c>
      <c r="F149" s="137" t="s">
        <v>148</v>
      </c>
      <c r="H149" s="138">
        <v>48</v>
      </c>
      <c r="I149" s="139"/>
      <c r="L149" s="135"/>
      <c r="M149" s="140"/>
      <c r="T149" s="141"/>
      <c r="AT149" s="136" t="s">
        <v>115</v>
      </c>
      <c r="AU149" s="136" t="s">
        <v>83</v>
      </c>
      <c r="AV149" s="11" t="s">
        <v>85</v>
      </c>
      <c r="AW149" s="11" t="s">
        <v>34</v>
      </c>
      <c r="AX149" s="11" t="s">
        <v>78</v>
      </c>
      <c r="AY149" s="136" t="s">
        <v>106</v>
      </c>
    </row>
    <row r="150" spans="2:51" s="11" customFormat="1" x14ac:dyDescent="0.2">
      <c r="B150" s="135"/>
      <c r="D150" s="131" t="s">
        <v>115</v>
      </c>
      <c r="E150" s="136" t="s">
        <v>1</v>
      </c>
      <c r="F150" s="137" t="s">
        <v>149</v>
      </c>
      <c r="H150" s="138">
        <v>53</v>
      </c>
      <c r="I150" s="139"/>
      <c r="L150" s="135"/>
      <c r="M150" s="140"/>
      <c r="T150" s="141"/>
      <c r="AT150" s="136" t="s">
        <v>115</v>
      </c>
      <c r="AU150" s="136" t="s">
        <v>83</v>
      </c>
      <c r="AV150" s="11" t="s">
        <v>85</v>
      </c>
      <c r="AW150" s="11" t="s">
        <v>34</v>
      </c>
      <c r="AX150" s="11" t="s">
        <v>78</v>
      </c>
      <c r="AY150" s="136" t="s">
        <v>106</v>
      </c>
    </row>
    <row r="151" spans="2:51" s="11" customFormat="1" ht="22.5" x14ac:dyDescent="0.2">
      <c r="B151" s="135"/>
      <c r="D151" s="131" t="s">
        <v>115</v>
      </c>
      <c r="E151" s="136" t="s">
        <v>1</v>
      </c>
      <c r="F151" s="137" t="s">
        <v>150</v>
      </c>
      <c r="H151" s="138">
        <v>48</v>
      </c>
      <c r="I151" s="139"/>
      <c r="L151" s="135"/>
      <c r="M151" s="140"/>
      <c r="T151" s="141"/>
      <c r="AT151" s="136" t="s">
        <v>115</v>
      </c>
      <c r="AU151" s="136" t="s">
        <v>83</v>
      </c>
      <c r="AV151" s="11" t="s">
        <v>85</v>
      </c>
      <c r="AW151" s="11" t="s">
        <v>34</v>
      </c>
      <c r="AX151" s="11" t="s">
        <v>78</v>
      </c>
      <c r="AY151" s="136" t="s">
        <v>106</v>
      </c>
    </row>
    <row r="152" spans="2:51" s="11" customFormat="1" x14ac:dyDescent="0.2">
      <c r="B152" s="135"/>
      <c r="D152" s="131" t="s">
        <v>115</v>
      </c>
      <c r="E152" s="136" t="s">
        <v>1</v>
      </c>
      <c r="F152" s="137" t="s">
        <v>151</v>
      </c>
      <c r="H152" s="138">
        <v>48</v>
      </c>
      <c r="I152" s="139"/>
      <c r="L152" s="135"/>
      <c r="M152" s="140"/>
      <c r="T152" s="141"/>
      <c r="AT152" s="136" t="s">
        <v>115</v>
      </c>
      <c r="AU152" s="136" t="s">
        <v>83</v>
      </c>
      <c r="AV152" s="11" t="s">
        <v>85</v>
      </c>
      <c r="AW152" s="11" t="s">
        <v>34</v>
      </c>
      <c r="AX152" s="11" t="s">
        <v>78</v>
      </c>
      <c r="AY152" s="136" t="s">
        <v>106</v>
      </c>
    </row>
    <row r="153" spans="2:51" s="11" customFormat="1" x14ac:dyDescent="0.2">
      <c r="B153" s="135"/>
      <c r="D153" s="131" t="s">
        <v>115</v>
      </c>
      <c r="E153" s="136" t="s">
        <v>1</v>
      </c>
      <c r="F153" s="137" t="s">
        <v>152</v>
      </c>
      <c r="H153" s="138">
        <v>72</v>
      </c>
      <c r="I153" s="139"/>
      <c r="L153" s="135"/>
      <c r="M153" s="140"/>
      <c r="T153" s="141"/>
      <c r="AT153" s="136" t="s">
        <v>115</v>
      </c>
      <c r="AU153" s="136" t="s">
        <v>83</v>
      </c>
      <c r="AV153" s="11" t="s">
        <v>85</v>
      </c>
      <c r="AW153" s="11" t="s">
        <v>34</v>
      </c>
      <c r="AX153" s="11" t="s">
        <v>78</v>
      </c>
      <c r="AY153" s="136" t="s">
        <v>106</v>
      </c>
    </row>
    <row r="154" spans="2:51" s="11" customFormat="1" x14ac:dyDescent="0.2">
      <c r="B154" s="135"/>
      <c r="D154" s="131" t="s">
        <v>115</v>
      </c>
      <c r="E154" s="136" t="s">
        <v>1</v>
      </c>
      <c r="F154" s="137" t="s">
        <v>153</v>
      </c>
      <c r="H154" s="138">
        <v>106</v>
      </c>
      <c r="I154" s="139"/>
      <c r="L154" s="135"/>
      <c r="M154" s="140"/>
      <c r="T154" s="141"/>
      <c r="AT154" s="136" t="s">
        <v>115</v>
      </c>
      <c r="AU154" s="136" t="s">
        <v>83</v>
      </c>
      <c r="AV154" s="11" t="s">
        <v>85</v>
      </c>
      <c r="AW154" s="11" t="s">
        <v>34</v>
      </c>
      <c r="AX154" s="11" t="s">
        <v>78</v>
      </c>
      <c r="AY154" s="136" t="s">
        <v>106</v>
      </c>
    </row>
    <row r="155" spans="2:51" s="11" customFormat="1" x14ac:dyDescent="0.2">
      <c r="B155" s="135"/>
      <c r="D155" s="131" t="s">
        <v>115</v>
      </c>
      <c r="E155" s="136" t="s">
        <v>1</v>
      </c>
      <c r="F155" s="137" t="s">
        <v>154</v>
      </c>
      <c r="H155" s="138">
        <v>24</v>
      </c>
      <c r="I155" s="139"/>
      <c r="L155" s="135"/>
      <c r="M155" s="140"/>
      <c r="T155" s="141"/>
      <c r="AT155" s="136" t="s">
        <v>115</v>
      </c>
      <c r="AU155" s="136" t="s">
        <v>83</v>
      </c>
      <c r="AV155" s="11" t="s">
        <v>85</v>
      </c>
      <c r="AW155" s="11" t="s">
        <v>34</v>
      </c>
      <c r="AX155" s="11" t="s">
        <v>78</v>
      </c>
      <c r="AY155" s="136" t="s">
        <v>106</v>
      </c>
    </row>
    <row r="156" spans="2:51" s="11" customFormat="1" x14ac:dyDescent="0.2">
      <c r="B156" s="135"/>
      <c r="D156" s="131" t="s">
        <v>115</v>
      </c>
      <c r="E156" s="136" t="s">
        <v>1</v>
      </c>
      <c r="F156" s="137" t="s">
        <v>155</v>
      </c>
      <c r="H156" s="138">
        <v>108</v>
      </c>
      <c r="I156" s="139"/>
      <c r="L156" s="135"/>
      <c r="M156" s="140"/>
      <c r="T156" s="141"/>
      <c r="AT156" s="136" t="s">
        <v>115</v>
      </c>
      <c r="AU156" s="136" t="s">
        <v>83</v>
      </c>
      <c r="AV156" s="11" t="s">
        <v>85</v>
      </c>
      <c r="AW156" s="11" t="s">
        <v>34</v>
      </c>
      <c r="AX156" s="11" t="s">
        <v>78</v>
      </c>
      <c r="AY156" s="136" t="s">
        <v>106</v>
      </c>
    </row>
    <row r="157" spans="2:51" s="11" customFormat="1" x14ac:dyDescent="0.2">
      <c r="B157" s="135"/>
      <c r="D157" s="131" t="s">
        <v>115</v>
      </c>
      <c r="E157" s="136" t="s">
        <v>1</v>
      </c>
      <c r="F157" s="137" t="s">
        <v>156</v>
      </c>
      <c r="H157" s="138">
        <v>24</v>
      </c>
      <c r="I157" s="139"/>
      <c r="L157" s="135"/>
      <c r="M157" s="140"/>
      <c r="T157" s="141"/>
      <c r="AT157" s="136" t="s">
        <v>115</v>
      </c>
      <c r="AU157" s="136" t="s">
        <v>83</v>
      </c>
      <c r="AV157" s="11" t="s">
        <v>85</v>
      </c>
      <c r="AW157" s="11" t="s">
        <v>34</v>
      </c>
      <c r="AX157" s="11" t="s">
        <v>78</v>
      </c>
      <c r="AY157" s="136" t="s">
        <v>106</v>
      </c>
    </row>
    <row r="158" spans="2:51" s="11" customFormat="1" x14ac:dyDescent="0.2">
      <c r="B158" s="135"/>
      <c r="D158" s="131" t="s">
        <v>115</v>
      </c>
      <c r="E158" s="136" t="s">
        <v>1</v>
      </c>
      <c r="F158" s="137" t="s">
        <v>157</v>
      </c>
      <c r="H158" s="138">
        <v>48</v>
      </c>
      <c r="I158" s="139"/>
      <c r="L158" s="135"/>
      <c r="M158" s="140"/>
      <c r="T158" s="141"/>
      <c r="AT158" s="136" t="s">
        <v>115</v>
      </c>
      <c r="AU158" s="136" t="s">
        <v>83</v>
      </c>
      <c r="AV158" s="11" t="s">
        <v>85</v>
      </c>
      <c r="AW158" s="11" t="s">
        <v>34</v>
      </c>
      <c r="AX158" s="11" t="s">
        <v>78</v>
      </c>
      <c r="AY158" s="136" t="s">
        <v>106</v>
      </c>
    </row>
    <row r="159" spans="2:51" s="11" customFormat="1" x14ac:dyDescent="0.2">
      <c r="B159" s="135"/>
      <c r="D159" s="131" t="s">
        <v>115</v>
      </c>
      <c r="E159" s="136" t="s">
        <v>1</v>
      </c>
      <c r="F159" s="137" t="s">
        <v>158</v>
      </c>
      <c r="H159" s="138">
        <v>48</v>
      </c>
      <c r="I159" s="139"/>
      <c r="L159" s="135"/>
      <c r="M159" s="140"/>
      <c r="T159" s="141"/>
      <c r="AT159" s="136" t="s">
        <v>115</v>
      </c>
      <c r="AU159" s="136" t="s">
        <v>83</v>
      </c>
      <c r="AV159" s="11" t="s">
        <v>85</v>
      </c>
      <c r="AW159" s="11" t="s">
        <v>34</v>
      </c>
      <c r="AX159" s="11" t="s">
        <v>78</v>
      </c>
      <c r="AY159" s="136" t="s">
        <v>106</v>
      </c>
    </row>
    <row r="160" spans="2:51" s="11" customFormat="1" x14ac:dyDescent="0.2">
      <c r="B160" s="135"/>
      <c r="D160" s="131" t="s">
        <v>115</v>
      </c>
      <c r="E160" s="136" t="s">
        <v>1</v>
      </c>
      <c r="F160" s="137" t="s">
        <v>159</v>
      </c>
      <c r="H160" s="138">
        <v>48</v>
      </c>
      <c r="I160" s="139"/>
      <c r="L160" s="135"/>
      <c r="M160" s="140"/>
      <c r="T160" s="141"/>
      <c r="AT160" s="136" t="s">
        <v>115</v>
      </c>
      <c r="AU160" s="136" t="s">
        <v>83</v>
      </c>
      <c r="AV160" s="11" t="s">
        <v>85</v>
      </c>
      <c r="AW160" s="11" t="s">
        <v>34</v>
      </c>
      <c r="AX160" s="11" t="s">
        <v>78</v>
      </c>
      <c r="AY160" s="136" t="s">
        <v>106</v>
      </c>
    </row>
    <row r="161" spans="2:65" s="11" customFormat="1" x14ac:dyDescent="0.2">
      <c r="B161" s="135"/>
      <c r="D161" s="131" t="s">
        <v>115</v>
      </c>
      <c r="E161" s="136" t="s">
        <v>1</v>
      </c>
      <c r="F161" s="137" t="s">
        <v>160</v>
      </c>
      <c r="H161" s="138">
        <v>48</v>
      </c>
      <c r="I161" s="139"/>
      <c r="L161" s="135"/>
      <c r="M161" s="140"/>
      <c r="T161" s="141"/>
      <c r="AT161" s="136" t="s">
        <v>115</v>
      </c>
      <c r="AU161" s="136" t="s">
        <v>83</v>
      </c>
      <c r="AV161" s="11" t="s">
        <v>85</v>
      </c>
      <c r="AW161" s="11" t="s">
        <v>34</v>
      </c>
      <c r="AX161" s="11" t="s">
        <v>78</v>
      </c>
      <c r="AY161" s="136" t="s">
        <v>106</v>
      </c>
    </row>
    <row r="162" spans="2:65" s="11" customFormat="1" x14ac:dyDescent="0.2">
      <c r="B162" s="135"/>
      <c r="D162" s="131" t="s">
        <v>115</v>
      </c>
      <c r="E162" s="136" t="s">
        <v>1</v>
      </c>
      <c r="F162" s="137" t="s">
        <v>161</v>
      </c>
      <c r="H162" s="138">
        <v>48</v>
      </c>
      <c r="I162" s="139"/>
      <c r="L162" s="135"/>
      <c r="M162" s="140"/>
      <c r="T162" s="141"/>
      <c r="AT162" s="136" t="s">
        <v>115</v>
      </c>
      <c r="AU162" s="136" t="s">
        <v>83</v>
      </c>
      <c r="AV162" s="11" t="s">
        <v>85</v>
      </c>
      <c r="AW162" s="11" t="s">
        <v>34</v>
      </c>
      <c r="AX162" s="11" t="s">
        <v>78</v>
      </c>
      <c r="AY162" s="136" t="s">
        <v>106</v>
      </c>
    </row>
    <row r="163" spans="2:65" s="11" customFormat="1" x14ac:dyDescent="0.2">
      <c r="B163" s="135"/>
      <c r="D163" s="131" t="s">
        <v>115</v>
      </c>
      <c r="E163" s="136" t="s">
        <v>1</v>
      </c>
      <c r="F163" s="137" t="s">
        <v>162</v>
      </c>
      <c r="H163" s="138">
        <v>24</v>
      </c>
      <c r="I163" s="139"/>
      <c r="L163" s="135"/>
      <c r="M163" s="140"/>
      <c r="T163" s="141"/>
      <c r="AT163" s="136" t="s">
        <v>115</v>
      </c>
      <c r="AU163" s="136" t="s">
        <v>83</v>
      </c>
      <c r="AV163" s="11" t="s">
        <v>85</v>
      </c>
      <c r="AW163" s="11" t="s">
        <v>34</v>
      </c>
      <c r="AX163" s="11" t="s">
        <v>78</v>
      </c>
      <c r="AY163" s="136" t="s">
        <v>106</v>
      </c>
    </row>
    <row r="164" spans="2:65" s="11" customFormat="1" x14ac:dyDescent="0.2">
      <c r="B164" s="135"/>
      <c r="D164" s="131" t="s">
        <v>115</v>
      </c>
      <c r="E164" s="136" t="s">
        <v>1</v>
      </c>
      <c r="F164" s="137" t="s">
        <v>163</v>
      </c>
      <c r="H164" s="138">
        <v>50</v>
      </c>
      <c r="I164" s="139"/>
      <c r="L164" s="135"/>
      <c r="M164" s="140"/>
      <c r="T164" s="141"/>
      <c r="AT164" s="136" t="s">
        <v>115</v>
      </c>
      <c r="AU164" s="136" t="s">
        <v>83</v>
      </c>
      <c r="AV164" s="11" t="s">
        <v>85</v>
      </c>
      <c r="AW164" s="11" t="s">
        <v>34</v>
      </c>
      <c r="AX164" s="11" t="s">
        <v>78</v>
      </c>
      <c r="AY164" s="136" t="s">
        <v>106</v>
      </c>
    </row>
    <row r="165" spans="2:65" s="12" customFormat="1" x14ac:dyDescent="0.2">
      <c r="B165" s="142"/>
      <c r="D165" s="131" t="s">
        <v>115</v>
      </c>
      <c r="E165" s="143" t="s">
        <v>1</v>
      </c>
      <c r="F165" s="144" t="s">
        <v>127</v>
      </c>
      <c r="H165" s="145">
        <v>1867</v>
      </c>
      <c r="I165" s="146"/>
      <c r="L165" s="142"/>
      <c r="M165" s="147"/>
      <c r="T165" s="148"/>
      <c r="AT165" s="143" t="s">
        <v>115</v>
      </c>
      <c r="AU165" s="143" t="s">
        <v>83</v>
      </c>
      <c r="AV165" s="12" t="s">
        <v>111</v>
      </c>
      <c r="AW165" s="12" t="s">
        <v>34</v>
      </c>
      <c r="AX165" s="12" t="s">
        <v>83</v>
      </c>
      <c r="AY165" s="143" t="s">
        <v>106</v>
      </c>
    </row>
    <row r="166" spans="2:65" s="10" customFormat="1" ht="25.9" customHeight="1" x14ac:dyDescent="0.2">
      <c r="B166" s="108"/>
      <c r="D166" s="109" t="s">
        <v>77</v>
      </c>
      <c r="E166" s="110" t="s">
        <v>164</v>
      </c>
      <c r="F166" s="110" t="s">
        <v>165</v>
      </c>
      <c r="I166" s="111"/>
      <c r="J166" s="112">
        <f>BK166</f>
        <v>0</v>
      </c>
      <c r="L166" s="108"/>
      <c r="M166" s="113"/>
      <c r="P166" s="114">
        <f>SUM(P167:P168)</f>
        <v>0</v>
      </c>
      <c r="R166" s="114">
        <f>SUM(R167:R168)</f>
        <v>0</v>
      </c>
      <c r="T166" s="115">
        <f>SUM(T167:T168)</f>
        <v>0</v>
      </c>
      <c r="AR166" s="109" t="s">
        <v>83</v>
      </c>
      <c r="AT166" s="116" t="s">
        <v>77</v>
      </c>
      <c r="AU166" s="116" t="s">
        <v>78</v>
      </c>
      <c r="AY166" s="109" t="s">
        <v>106</v>
      </c>
      <c r="BK166" s="117">
        <f>SUM(BK167:BK168)</f>
        <v>0</v>
      </c>
    </row>
    <row r="167" spans="2:65" s="1" customFormat="1" ht="37.9" customHeight="1" x14ac:dyDescent="0.2">
      <c r="B167" s="29"/>
      <c r="C167" s="118" t="s">
        <v>166</v>
      </c>
      <c r="D167" s="118" t="s">
        <v>107</v>
      </c>
      <c r="E167" s="119" t="s">
        <v>167</v>
      </c>
      <c r="F167" s="120" t="s">
        <v>168</v>
      </c>
      <c r="G167" s="121" t="s">
        <v>169</v>
      </c>
      <c r="H167" s="122">
        <v>150</v>
      </c>
      <c r="I167" s="123"/>
      <c r="J167" s="124">
        <f>ROUND(I167*H167,2)</f>
        <v>0</v>
      </c>
      <c r="K167" s="120" t="s">
        <v>195</v>
      </c>
      <c r="L167" s="29"/>
      <c r="M167" s="125" t="s">
        <v>1</v>
      </c>
      <c r="N167" s="126" t="s">
        <v>43</v>
      </c>
      <c r="P167" s="127">
        <f>O167*H167</f>
        <v>0</v>
      </c>
      <c r="Q167" s="127">
        <v>0</v>
      </c>
      <c r="R167" s="127">
        <f>Q167*H167</f>
        <v>0</v>
      </c>
      <c r="S167" s="127">
        <v>0</v>
      </c>
      <c r="T167" s="128">
        <f>S167*H167</f>
        <v>0</v>
      </c>
      <c r="AR167" s="129" t="s">
        <v>111</v>
      </c>
      <c r="AT167" s="129" t="s">
        <v>107</v>
      </c>
      <c r="AU167" s="129" t="s">
        <v>83</v>
      </c>
      <c r="AY167" s="14" t="s">
        <v>106</v>
      </c>
      <c r="BE167" s="130">
        <f>IF(N167="základní",J167,0)</f>
        <v>0</v>
      </c>
      <c r="BF167" s="130">
        <f>IF(N167="snížená",J167,0)</f>
        <v>0</v>
      </c>
      <c r="BG167" s="130">
        <f>IF(N167="zákl. přenesená",J167,0)</f>
        <v>0</v>
      </c>
      <c r="BH167" s="130">
        <f>IF(N167="sníž. přenesená",J167,0)</f>
        <v>0</v>
      </c>
      <c r="BI167" s="130">
        <f>IF(N167="nulová",J167,0)</f>
        <v>0</v>
      </c>
      <c r="BJ167" s="14" t="s">
        <v>83</v>
      </c>
      <c r="BK167" s="130">
        <f>ROUND(I167*H167,2)</f>
        <v>0</v>
      </c>
      <c r="BL167" s="14" t="s">
        <v>111</v>
      </c>
      <c r="BM167" s="129" t="s">
        <v>170</v>
      </c>
    </row>
    <row r="168" spans="2:65" s="1" customFormat="1" ht="58.5" x14ac:dyDescent="0.2">
      <c r="B168" s="29"/>
      <c r="D168" s="131" t="s">
        <v>113</v>
      </c>
      <c r="F168" s="132" t="s">
        <v>171</v>
      </c>
      <c r="I168" s="133"/>
      <c r="L168" s="29"/>
      <c r="M168" s="134"/>
      <c r="T168" s="53"/>
      <c r="AT168" s="14" t="s">
        <v>113</v>
      </c>
      <c r="AU168" s="14" t="s">
        <v>83</v>
      </c>
    </row>
    <row r="169" spans="2:65" s="10" customFormat="1" ht="25.9" customHeight="1" x14ac:dyDescent="0.2">
      <c r="B169" s="108"/>
      <c r="D169" s="109" t="s">
        <v>77</v>
      </c>
      <c r="E169" s="110" t="s">
        <v>172</v>
      </c>
      <c r="F169" s="110" t="s">
        <v>173</v>
      </c>
      <c r="I169" s="111"/>
      <c r="J169" s="112">
        <f>BK169</f>
        <v>0</v>
      </c>
      <c r="L169" s="108"/>
      <c r="M169" s="113"/>
      <c r="P169" s="114">
        <f>SUM(P170:P175)</f>
        <v>0</v>
      </c>
      <c r="R169" s="114">
        <f>SUM(R170:R175)</f>
        <v>0</v>
      </c>
      <c r="T169" s="115">
        <f>SUM(T170:T175)</f>
        <v>0</v>
      </c>
      <c r="AR169" s="109" t="s">
        <v>83</v>
      </c>
      <c r="AT169" s="116" t="s">
        <v>77</v>
      </c>
      <c r="AU169" s="116" t="s">
        <v>78</v>
      </c>
      <c r="AY169" s="109" t="s">
        <v>106</v>
      </c>
      <c r="BK169" s="117">
        <f>SUM(BK170:BK175)</f>
        <v>0</v>
      </c>
    </row>
    <row r="170" spans="2:65" s="1" customFormat="1" ht="24.2" customHeight="1" x14ac:dyDescent="0.2">
      <c r="B170" s="29"/>
      <c r="C170" s="149" t="s">
        <v>111</v>
      </c>
      <c r="D170" s="149" t="s">
        <v>174</v>
      </c>
      <c r="E170" s="150" t="s">
        <v>175</v>
      </c>
      <c r="F170" s="151" t="s">
        <v>176</v>
      </c>
      <c r="G170" s="152" t="s">
        <v>110</v>
      </c>
      <c r="H170" s="153">
        <v>200</v>
      </c>
      <c r="I170" s="154"/>
      <c r="J170" s="155">
        <f>ROUND(I170*H170,2)</f>
        <v>0</v>
      </c>
      <c r="K170" s="151" t="s">
        <v>195</v>
      </c>
      <c r="L170" s="156"/>
      <c r="M170" s="157" t="s">
        <v>1</v>
      </c>
      <c r="N170" s="158" t="s">
        <v>43</v>
      </c>
      <c r="P170" s="127">
        <f>O170*H170</f>
        <v>0</v>
      </c>
      <c r="Q170" s="127">
        <v>0</v>
      </c>
      <c r="R170" s="127">
        <f>Q170*H170</f>
        <v>0</v>
      </c>
      <c r="S170" s="127">
        <v>0</v>
      </c>
      <c r="T170" s="128">
        <f>S170*H170</f>
        <v>0</v>
      </c>
      <c r="AR170" s="129" t="s">
        <v>177</v>
      </c>
      <c r="AT170" s="129" t="s">
        <v>174</v>
      </c>
      <c r="AU170" s="129" t="s">
        <v>83</v>
      </c>
      <c r="AY170" s="14" t="s">
        <v>106</v>
      </c>
      <c r="BE170" s="130">
        <f>IF(N170="základní",J170,0)</f>
        <v>0</v>
      </c>
      <c r="BF170" s="130">
        <f>IF(N170="snížená",J170,0)</f>
        <v>0</v>
      </c>
      <c r="BG170" s="130">
        <f>IF(N170="zákl. přenesená",J170,0)</f>
        <v>0</v>
      </c>
      <c r="BH170" s="130">
        <f>IF(N170="sníž. přenesená",J170,0)</f>
        <v>0</v>
      </c>
      <c r="BI170" s="130">
        <f>IF(N170="nulová",J170,0)</f>
        <v>0</v>
      </c>
      <c r="BJ170" s="14" t="s">
        <v>83</v>
      </c>
      <c r="BK170" s="130">
        <f>ROUND(I170*H170,2)</f>
        <v>0</v>
      </c>
      <c r="BL170" s="14" t="s">
        <v>111</v>
      </c>
      <c r="BM170" s="129" t="s">
        <v>178</v>
      </c>
    </row>
    <row r="171" spans="2:65" s="1" customFormat="1" ht="19.5" x14ac:dyDescent="0.2">
      <c r="B171" s="29"/>
      <c r="D171" s="131" t="s">
        <v>113</v>
      </c>
      <c r="F171" s="132" t="s">
        <v>179</v>
      </c>
      <c r="I171" s="133"/>
      <c r="L171" s="29"/>
      <c r="M171" s="134"/>
      <c r="T171" s="53"/>
      <c r="AT171" s="14" t="s">
        <v>113</v>
      </c>
      <c r="AU171" s="14" t="s">
        <v>83</v>
      </c>
    </row>
    <row r="172" spans="2:65" s="1" customFormat="1" ht="24.2" customHeight="1" x14ac:dyDescent="0.2">
      <c r="B172" s="29"/>
      <c r="C172" s="149" t="s">
        <v>180</v>
      </c>
      <c r="D172" s="149" t="s">
        <v>174</v>
      </c>
      <c r="E172" s="150" t="s">
        <v>181</v>
      </c>
      <c r="F172" s="151" t="s">
        <v>182</v>
      </c>
      <c r="G172" s="152" t="s">
        <v>110</v>
      </c>
      <c r="H172" s="153">
        <v>600</v>
      </c>
      <c r="I172" s="154"/>
      <c r="J172" s="155">
        <f>ROUND(I172*H172,2)</f>
        <v>0</v>
      </c>
      <c r="K172" s="151" t="s">
        <v>195</v>
      </c>
      <c r="L172" s="156"/>
      <c r="M172" s="157" t="s">
        <v>1</v>
      </c>
      <c r="N172" s="158" t="s">
        <v>43</v>
      </c>
      <c r="P172" s="127">
        <f>O172*H172</f>
        <v>0</v>
      </c>
      <c r="Q172" s="127">
        <v>0</v>
      </c>
      <c r="R172" s="127">
        <f>Q172*H172</f>
        <v>0</v>
      </c>
      <c r="S172" s="127">
        <v>0</v>
      </c>
      <c r="T172" s="128">
        <f>S172*H172</f>
        <v>0</v>
      </c>
      <c r="AR172" s="129" t="s">
        <v>177</v>
      </c>
      <c r="AT172" s="129" t="s">
        <v>174</v>
      </c>
      <c r="AU172" s="129" t="s">
        <v>83</v>
      </c>
      <c r="AY172" s="14" t="s">
        <v>106</v>
      </c>
      <c r="BE172" s="130">
        <f>IF(N172="základní",J172,0)</f>
        <v>0</v>
      </c>
      <c r="BF172" s="130">
        <f>IF(N172="snížená",J172,0)</f>
        <v>0</v>
      </c>
      <c r="BG172" s="130">
        <f>IF(N172="zákl. přenesená",J172,0)</f>
        <v>0</v>
      </c>
      <c r="BH172" s="130">
        <f>IF(N172="sníž. přenesená",J172,0)</f>
        <v>0</v>
      </c>
      <c r="BI172" s="130">
        <f>IF(N172="nulová",J172,0)</f>
        <v>0</v>
      </c>
      <c r="BJ172" s="14" t="s">
        <v>83</v>
      </c>
      <c r="BK172" s="130">
        <f>ROUND(I172*H172,2)</f>
        <v>0</v>
      </c>
      <c r="BL172" s="14" t="s">
        <v>111</v>
      </c>
      <c r="BM172" s="129" t="s">
        <v>183</v>
      </c>
    </row>
    <row r="173" spans="2:65" s="1" customFormat="1" ht="29.25" x14ac:dyDescent="0.2">
      <c r="B173" s="29"/>
      <c r="D173" s="131" t="s">
        <v>113</v>
      </c>
      <c r="F173" s="132" t="s">
        <v>184</v>
      </c>
      <c r="I173" s="133"/>
      <c r="L173" s="29"/>
      <c r="M173" s="134"/>
      <c r="T173" s="53"/>
      <c r="AT173" s="14" t="s">
        <v>113</v>
      </c>
      <c r="AU173" s="14" t="s">
        <v>83</v>
      </c>
    </row>
    <row r="174" spans="2:65" s="1" customFormat="1" ht="24.2" customHeight="1" x14ac:dyDescent="0.2">
      <c r="B174" s="29"/>
      <c r="C174" s="149" t="s">
        <v>185</v>
      </c>
      <c r="D174" s="149" t="s">
        <v>174</v>
      </c>
      <c r="E174" s="150" t="s">
        <v>186</v>
      </c>
      <c r="F174" s="151" t="s">
        <v>187</v>
      </c>
      <c r="G174" s="152" t="s">
        <v>110</v>
      </c>
      <c r="H174" s="153">
        <v>500</v>
      </c>
      <c r="I174" s="154"/>
      <c r="J174" s="155">
        <f>ROUND(I174*H174,2)</f>
        <v>0</v>
      </c>
      <c r="K174" s="151" t="s">
        <v>195</v>
      </c>
      <c r="L174" s="156"/>
      <c r="M174" s="157" t="s">
        <v>1</v>
      </c>
      <c r="N174" s="158" t="s">
        <v>43</v>
      </c>
      <c r="P174" s="127">
        <f>O174*H174</f>
        <v>0</v>
      </c>
      <c r="Q174" s="127">
        <v>0</v>
      </c>
      <c r="R174" s="127">
        <f>Q174*H174</f>
        <v>0</v>
      </c>
      <c r="S174" s="127">
        <v>0</v>
      </c>
      <c r="T174" s="128">
        <f>S174*H174</f>
        <v>0</v>
      </c>
      <c r="AR174" s="129" t="s">
        <v>177</v>
      </c>
      <c r="AT174" s="129" t="s">
        <v>174</v>
      </c>
      <c r="AU174" s="129" t="s">
        <v>83</v>
      </c>
      <c r="AY174" s="14" t="s">
        <v>106</v>
      </c>
      <c r="BE174" s="130">
        <f>IF(N174="základní",J174,0)</f>
        <v>0</v>
      </c>
      <c r="BF174" s="130">
        <f>IF(N174="snížená",J174,0)</f>
        <v>0</v>
      </c>
      <c r="BG174" s="130">
        <f>IF(N174="zákl. přenesená",J174,0)</f>
        <v>0</v>
      </c>
      <c r="BH174" s="130">
        <f>IF(N174="sníž. přenesená",J174,0)</f>
        <v>0</v>
      </c>
      <c r="BI174" s="130">
        <f>IF(N174="nulová",J174,0)</f>
        <v>0</v>
      </c>
      <c r="BJ174" s="14" t="s">
        <v>83</v>
      </c>
      <c r="BK174" s="130">
        <f>ROUND(I174*H174,2)</f>
        <v>0</v>
      </c>
      <c r="BL174" s="14" t="s">
        <v>111</v>
      </c>
      <c r="BM174" s="129" t="s">
        <v>188</v>
      </c>
    </row>
    <row r="175" spans="2:65" s="1" customFormat="1" ht="19.5" x14ac:dyDescent="0.2">
      <c r="B175" s="29"/>
      <c r="D175" s="131" t="s">
        <v>113</v>
      </c>
      <c r="F175" s="132" t="s">
        <v>189</v>
      </c>
      <c r="I175" s="133"/>
      <c r="L175" s="29"/>
      <c r="M175" s="159"/>
      <c r="N175" s="160"/>
      <c r="O175" s="160"/>
      <c r="P175" s="160"/>
      <c r="Q175" s="160"/>
      <c r="R175" s="160"/>
      <c r="S175" s="160"/>
      <c r="T175" s="161"/>
      <c r="AT175" s="14" t="s">
        <v>113</v>
      </c>
      <c r="AU175" s="14" t="s">
        <v>83</v>
      </c>
    </row>
    <row r="176" spans="2:65" s="1" customFormat="1" ht="6.95" customHeight="1" x14ac:dyDescent="0.2">
      <c r="B176" s="41"/>
      <c r="C176" s="42"/>
      <c r="D176" s="42"/>
      <c r="E176" s="42"/>
      <c r="F176" s="42"/>
      <c r="G176" s="42"/>
      <c r="H176" s="42"/>
      <c r="I176" s="42"/>
      <c r="J176" s="42"/>
      <c r="K176" s="42"/>
      <c r="L176" s="29"/>
    </row>
  </sheetData>
  <sheetProtection algorithmName="SHA-512" hashValue="CCI/iKC57yVa6KBAoFrFDz88yjXQrpuqOfr4wlPx42WYwXbLD0daVpdrQlo6YGyVA0orqHOe6M7grWEO4rSd8w==" saltValue="P0lrLHxlU0MbUdg9a3c0zA==" spinCount="100000" sheet="1" objects="1" scenarios="1" formatColumns="0" formatRows="0" autoFilter="0"/>
  <autoFilter ref="C115:K175" xr:uid="{00000000-0009-0000-0000-000001000000}"/>
  <mergeCells count="6">
    <mergeCell ref="E108:H108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Výběr a zpracová...</vt:lpstr>
      <vt:lpstr>'OR_PHA - Výběr a zpracová...'!Názvy_tisku</vt:lpstr>
      <vt:lpstr>'Rekapitulace stavby'!Názvy_tisku</vt:lpstr>
      <vt:lpstr>'OR_PHA - Výběr a zpracová...'!Oblast_tisku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Jeník Adam, Bc.</cp:lastModifiedBy>
  <dcterms:created xsi:type="dcterms:W3CDTF">2025-09-18T09:47:55Z</dcterms:created>
  <dcterms:modified xsi:type="dcterms:W3CDTF">2025-10-02T05:35:06Z</dcterms:modified>
</cp:coreProperties>
</file>